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S:\ADM\NULF\COMPRAS\Editais\2020\"/>
    </mc:Choice>
  </mc:AlternateContent>
  <bookViews>
    <workbookView xWindow="0" yWindow="0" windowWidth="20490" windowHeight="7755" tabRatio="908"/>
  </bookViews>
  <sheets>
    <sheet name="Totalizadora" sheetId="13" r:id="rId1"/>
    <sheet name="Oficial - NAV" sheetId="21" r:id="rId2"/>
    <sheet name="Oficial - COX" sheetId="24" r:id="rId3"/>
    <sheet name="Engenheiro civil - NAV" sheetId="58" r:id="rId4"/>
    <sheet name="Engenheiro eletricist - NAV" sheetId="59" r:id="rId5"/>
    <sheet name="Engenheiro civil - COX" sheetId="60" r:id="rId6"/>
    <sheet name="Engenheiro eletricist - COX" sheetId="61" r:id="rId7"/>
    <sheet name="Pesquisas de mercado" sheetId="54" r:id="rId8"/>
    <sheet name="UNIFORME-EPI" sheetId="49" r:id="rId9"/>
    <sheet name="Ferram NAV-CX" sheetId="45" r:id="rId10"/>
    <sheet name="Insumos" sheetId="62" r:id="rId11"/>
  </sheets>
  <definedNames>
    <definedName name="_xlnm.Print_Area" localSheetId="2">'Oficial - COX'!$B$1:$L$143</definedName>
    <definedName name="_xlnm.Print_Area" localSheetId="1">'Oficial - NAV'!$B$1:$L$143</definedName>
    <definedName name="_xlnm.Print_Area" localSheetId="7">'Pesquisas de mercado'!$A$1:$K$214</definedName>
    <definedName name="Excel_BuiltIn_Print_Area_2">"$#REF!.$A$1:$J$73"</definedName>
  </definedNames>
  <calcPr calcId="162913"/>
  <fileRecoveryPr autoRecover="0"/>
</workbook>
</file>

<file path=xl/calcChain.xml><?xml version="1.0" encoding="utf-8"?>
<calcChain xmlns="http://schemas.openxmlformats.org/spreadsheetml/2006/main">
  <c r="M24" i="24" l="1"/>
  <c r="M24" i="21"/>
  <c r="E35" i="13" l="1"/>
  <c r="F35" i="13" s="1"/>
  <c r="E28" i="13"/>
  <c r="F28" i="13" s="1"/>
  <c r="E1055" i="62"/>
  <c r="E1054" i="62"/>
  <c r="E1053" i="62"/>
  <c r="E1052" i="62"/>
  <c r="E1051" i="62"/>
  <c r="E1050" i="62"/>
  <c r="E1049" i="62"/>
  <c r="E1048" i="62"/>
  <c r="E1047" i="62"/>
  <c r="E1046" i="62"/>
  <c r="E1044" i="62"/>
  <c r="E1043" i="62"/>
  <c r="E1042" i="62"/>
  <c r="E1041" i="62"/>
  <c r="E1040" i="62"/>
  <c r="E1039" i="62"/>
  <c r="E1038" i="62"/>
  <c r="E1037" i="62"/>
  <c r="E1036" i="62"/>
  <c r="E1035" i="62"/>
  <c r="E1034" i="62"/>
  <c r="E1033" i="62"/>
  <c r="E1032" i="62"/>
  <c r="E1031" i="62"/>
  <c r="E1030" i="62"/>
  <c r="E1029" i="62"/>
  <c r="E1028" i="62"/>
  <c r="E1027" i="62"/>
  <c r="E1026" i="62"/>
  <c r="E1025" i="62"/>
  <c r="E1024" i="62"/>
  <c r="E1023" i="62"/>
  <c r="E1022" i="62"/>
  <c r="E1021" i="62"/>
  <c r="E1020" i="62"/>
  <c r="E1019" i="62"/>
  <c r="E1018" i="62"/>
  <c r="E1017" i="62"/>
  <c r="E1016" i="62"/>
  <c r="E1015" i="62"/>
  <c r="E1014" i="62"/>
  <c r="E1013" i="62"/>
  <c r="E1012" i="62"/>
  <c r="E1011" i="62"/>
  <c r="E1010" i="62"/>
  <c r="E1009" i="62"/>
  <c r="E1008" i="62"/>
  <c r="E1007" i="62"/>
  <c r="E1006" i="62"/>
  <c r="E1005" i="62"/>
  <c r="E1004" i="62"/>
  <c r="E1003" i="62"/>
  <c r="E1002" i="62"/>
  <c r="E1001" i="62"/>
  <c r="E1000" i="62"/>
  <c r="E999" i="62"/>
  <c r="E998" i="62"/>
  <c r="E997" i="62"/>
  <c r="E996" i="62"/>
  <c r="E995" i="62"/>
  <c r="E994" i="62"/>
  <c r="E993" i="62"/>
  <c r="E992" i="62"/>
  <c r="E991" i="62"/>
  <c r="E990" i="62"/>
  <c r="E989" i="62"/>
  <c r="E988" i="62"/>
  <c r="E987" i="62"/>
  <c r="E986" i="62"/>
  <c r="E985" i="62"/>
  <c r="E984" i="62"/>
  <c r="E983" i="62"/>
  <c r="E982" i="62"/>
  <c r="E981" i="62"/>
  <c r="E980" i="62"/>
  <c r="E979" i="62"/>
  <c r="E978" i="62"/>
  <c r="E977" i="62"/>
  <c r="E976" i="62"/>
  <c r="E975" i="62"/>
  <c r="E974" i="62"/>
  <c r="E973" i="62"/>
  <c r="E972" i="62"/>
  <c r="E971" i="62"/>
  <c r="E970" i="62"/>
  <c r="E969" i="62"/>
  <c r="E968" i="62"/>
  <c r="E967" i="62"/>
  <c r="E966" i="62"/>
  <c r="E965" i="62"/>
  <c r="E964" i="62"/>
  <c r="E963" i="62"/>
  <c r="E962" i="62"/>
  <c r="E961" i="62"/>
  <c r="E960" i="62"/>
  <c r="E959" i="62"/>
  <c r="E958" i="62"/>
  <c r="E957" i="62"/>
  <c r="E956" i="62"/>
  <c r="E955" i="62"/>
  <c r="E954" i="62"/>
  <c r="E953" i="62"/>
  <c r="E952" i="62"/>
  <c r="E951" i="62"/>
  <c r="E950" i="62"/>
  <c r="E949" i="62"/>
  <c r="E948" i="62"/>
  <c r="E947" i="62"/>
  <c r="E946" i="62"/>
  <c r="E945" i="62"/>
  <c r="E944" i="62"/>
  <c r="E943" i="62"/>
  <c r="E942" i="62"/>
  <c r="E941" i="62"/>
  <c r="E940" i="62"/>
  <c r="E939" i="62"/>
  <c r="E938" i="62"/>
  <c r="E937" i="62"/>
  <c r="E936" i="62"/>
  <c r="E935" i="62"/>
  <c r="E934" i="62"/>
  <c r="E933" i="62"/>
  <c r="E932" i="62"/>
  <c r="E931" i="62"/>
  <c r="E930" i="62"/>
  <c r="E929" i="62"/>
  <c r="E928" i="62"/>
  <c r="E927" i="62"/>
  <c r="E926" i="62"/>
  <c r="E925" i="62"/>
  <c r="E924" i="62"/>
  <c r="E923" i="62"/>
  <c r="E922" i="62"/>
  <c r="E921" i="62"/>
  <c r="E920" i="62"/>
  <c r="E919" i="62"/>
  <c r="E918" i="62"/>
  <c r="E917" i="62"/>
  <c r="E916" i="62"/>
  <c r="E915" i="62"/>
  <c r="E914" i="62"/>
  <c r="E913" i="62"/>
  <c r="E912" i="62"/>
  <c r="E911" i="62"/>
  <c r="E910" i="62"/>
  <c r="E909" i="62"/>
  <c r="E908" i="62"/>
  <c r="E907" i="62"/>
  <c r="E906" i="62"/>
  <c r="E905" i="62"/>
  <c r="E904" i="62"/>
  <c r="E903" i="62"/>
  <c r="E902" i="62"/>
  <c r="E901" i="62"/>
  <c r="E900" i="62"/>
  <c r="E899" i="62"/>
  <c r="E898" i="62"/>
  <c r="E897" i="62"/>
  <c r="E896" i="62"/>
  <c r="E895" i="62"/>
  <c r="E894" i="62"/>
  <c r="E893" i="62"/>
  <c r="E892" i="62"/>
  <c r="E891" i="62"/>
  <c r="E890" i="62"/>
  <c r="E889" i="62"/>
  <c r="E888" i="62"/>
  <c r="E887" i="62"/>
  <c r="E886" i="62"/>
  <c r="E885" i="62"/>
  <c r="E884" i="62"/>
  <c r="E883" i="62"/>
  <c r="E882" i="62"/>
  <c r="E881" i="62"/>
  <c r="E880" i="62"/>
  <c r="E879" i="62"/>
  <c r="E878" i="62"/>
  <c r="E877" i="62"/>
  <c r="E876" i="62"/>
  <c r="E875" i="62"/>
  <c r="E874" i="62"/>
  <c r="E873" i="62"/>
  <c r="E872" i="62"/>
  <c r="E871" i="62"/>
  <c r="E870" i="62"/>
  <c r="E869" i="62"/>
  <c r="E868" i="62"/>
  <c r="E867" i="62"/>
  <c r="E866" i="62"/>
  <c r="E865" i="62"/>
  <c r="E864" i="62"/>
  <c r="E863" i="62"/>
  <c r="E862" i="62"/>
  <c r="E861" i="62"/>
  <c r="E860" i="62"/>
  <c r="E859" i="62"/>
  <c r="E858" i="62"/>
  <c r="E857" i="62"/>
  <c r="E856" i="62"/>
  <c r="E855" i="62"/>
  <c r="E854" i="62"/>
  <c r="E853" i="62"/>
  <c r="E852" i="62"/>
  <c r="E851" i="62"/>
  <c r="E850" i="62"/>
  <c r="E849" i="62"/>
  <c r="E848" i="62"/>
  <c r="E847" i="62"/>
  <c r="E846" i="62"/>
  <c r="E845" i="62"/>
  <c r="E844" i="62"/>
  <c r="E843" i="62"/>
  <c r="E842" i="62"/>
  <c r="E841" i="62"/>
  <c r="E840" i="62"/>
  <c r="E839" i="62"/>
  <c r="E838" i="62"/>
  <c r="E837" i="62"/>
  <c r="E836" i="62"/>
  <c r="E835" i="62"/>
  <c r="E834" i="62"/>
  <c r="E833" i="62"/>
  <c r="E832" i="62"/>
  <c r="E831" i="62"/>
  <c r="E830" i="62"/>
  <c r="E829" i="62"/>
  <c r="E828" i="62"/>
  <c r="E827" i="62"/>
  <c r="E826" i="62"/>
  <c r="E825" i="62"/>
  <c r="E824" i="62"/>
  <c r="E823" i="62"/>
  <c r="E822" i="62"/>
  <c r="E821" i="62"/>
  <c r="E820" i="62"/>
  <c r="E819" i="62"/>
  <c r="E818" i="62"/>
  <c r="E817" i="62"/>
  <c r="E816" i="62"/>
  <c r="E815" i="62"/>
  <c r="E814" i="62"/>
  <c r="E813" i="62"/>
  <c r="E812" i="62"/>
  <c r="E811" i="62"/>
  <c r="E810" i="62"/>
  <c r="E809" i="62"/>
  <c r="E808" i="62"/>
  <c r="E807" i="62"/>
  <c r="E806" i="62"/>
  <c r="E805" i="62"/>
  <c r="E804" i="62"/>
  <c r="E803" i="62"/>
  <c r="E802" i="62"/>
  <c r="E801" i="62"/>
  <c r="E800" i="62"/>
  <c r="E799" i="62"/>
  <c r="E798" i="62"/>
  <c r="E797" i="62"/>
  <c r="E796" i="62"/>
  <c r="E795" i="62"/>
  <c r="E794" i="62"/>
  <c r="E793" i="62"/>
  <c r="E792" i="62"/>
  <c r="E791" i="62"/>
  <c r="E790" i="62"/>
  <c r="E789" i="62"/>
  <c r="E788" i="62"/>
  <c r="E787" i="62"/>
  <c r="E786" i="62"/>
  <c r="E785" i="62"/>
  <c r="E784" i="62"/>
  <c r="E783" i="62"/>
  <c r="E782" i="62"/>
  <c r="E781" i="62"/>
  <c r="E780" i="62"/>
  <c r="E779" i="62"/>
  <c r="E778" i="62"/>
  <c r="E777" i="62"/>
  <c r="E776" i="62"/>
  <c r="E775" i="62"/>
  <c r="E774" i="62"/>
  <c r="E773" i="62"/>
  <c r="E772" i="62"/>
  <c r="E771" i="62"/>
  <c r="E770" i="62"/>
  <c r="E769" i="62"/>
  <c r="E768" i="62"/>
  <c r="E767" i="62"/>
  <c r="E766" i="62"/>
  <c r="E765" i="62"/>
  <c r="E764" i="62"/>
  <c r="E763" i="62"/>
  <c r="E762" i="62"/>
  <c r="E761" i="62"/>
  <c r="E760" i="62"/>
  <c r="E759" i="62"/>
  <c r="E758" i="62"/>
  <c r="E757" i="62"/>
  <c r="E756" i="62"/>
  <c r="E755" i="62"/>
  <c r="E754" i="62"/>
  <c r="E753" i="62"/>
  <c r="E752" i="62"/>
  <c r="E751" i="62"/>
  <c r="E750" i="62"/>
  <c r="E749" i="62"/>
  <c r="E748" i="62"/>
  <c r="E747" i="62"/>
  <c r="E746" i="62"/>
  <c r="E745" i="62"/>
  <c r="E744" i="62"/>
  <c r="E743" i="62"/>
  <c r="E742" i="62"/>
  <c r="E741" i="62"/>
  <c r="E740" i="62"/>
  <c r="E739" i="62"/>
  <c r="E738" i="62"/>
  <c r="E737" i="62"/>
  <c r="E736" i="62"/>
  <c r="E735" i="62"/>
  <c r="E734" i="62"/>
  <c r="E733" i="62"/>
  <c r="E732" i="62"/>
  <c r="E731" i="62"/>
  <c r="E730" i="62"/>
  <c r="E729" i="62"/>
  <c r="E728" i="62"/>
  <c r="E727" i="62"/>
  <c r="E726" i="62"/>
  <c r="E725" i="62"/>
  <c r="E724" i="62"/>
  <c r="E723" i="62"/>
  <c r="E722" i="62"/>
  <c r="E721" i="62"/>
  <c r="E720" i="62"/>
  <c r="E719" i="62"/>
  <c r="E718" i="62"/>
  <c r="E717" i="62"/>
  <c r="E715" i="62"/>
  <c r="E714" i="62"/>
  <c r="E713" i="62"/>
  <c r="E712" i="62"/>
  <c r="E711" i="62"/>
  <c r="E710" i="62"/>
  <c r="E709" i="62"/>
  <c r="E708" i="62"/>
  <c r="E707" i="62"/>
  <c r="E706" i="62"/>
  <c r="E705" i="62"/>
  <c r="E704" i="62"/>
  <c r="E703" i="62"/>
  <c r="E702" i="62"/>
  <c r="E701" i="62"/>
  <c r="E700" i="62"/>
  <c r="E699" i="62"/>
  <c r="E698" i="62"/>
  <c r="E697" i="62"/>
  <c r="E696" i="62"/>
  <c r="E695" i="62"/>
  <c r="E694" i="62"/>
  <c r="E693" i="62"/>
  <c r="E692" i="62"/>
  <c r="E690" i="62"/>
  <c r="E689" i="62"/>
  <c r="E688" i="62"/>
  <c r="E687" i="62"/>
  <c r="E686" i="62"/>
  <c r="E685" i="62"/>
  <c r="E684" i="62"/>
  <c r="E683" i="62"/>
  <c r="E682" i="62"/>
  <c r="E681" i="62"/>
  <c r="E680" i="62"/>
  <c r="E679" i="62"/>
  <c r="E678" i="62"/>
  <c r="E677" i="62"/>
  <c r="E676" i="62"/>
  <c r="E675" i="62"/>
  <c r="E674" i="62"/>
  <c r="E673" i="62"/>
  <c r="E672" i="62"/>
  <c r="E671" i="62"/>
  <c r="E670" i="62"/>
  <c r="E669" i="62"/>
  <c r="E668" i="62"/>
  <c r="E667" i="62"/>
  <c r="E666" i="62"/>
  <c r="E665" i="62"/>
  <c r="E664" i="62"/>
  <c r="E663" i="62"/>
  <c r="E662" i="62"/>
  <c r="E661" i="62"/>
  <c r="E660" i="62"/>
  <c r="E659" i="62"/>
  <c r="E658" i="62"/>
  <c r="E657" i="62"/>
  <c r="E656" i="62"/>
  <c r="E655" i="62"/>
  <c r="E654" i="62"/>
  <c r="E653" i="62"/>
  <c r="E652" i="62"/>
  <c r="E651" i="62"/>
  <c r="E650" i="62"/>
  <c r="E649" i="62"/>
  <c r="E648" i="62"/>
  <c r="E647" i="62"/>
  <c r="E646" i="62"/>
  <c r="E645" i="62"/>
  <c r="E644" i="62"/>
  <c r="E643" i="62"/>
  <c r="E642" i="62"/>
  <c r="E641" i="62"/>
  <c r="E640" i="62"/>
  <c r="E639" i="62"/>
  <c r="E638" i="62"/>
  <c r="E637" i="62"/>
  <c r="E636" i="62"/>
  <c r="E635" i="62"/>
  <c r="E634" i="62"/>
  <c r="E633" i="62"/>
  <c r="E632" i="62"/>
  <c r="E631" i="62"/>
  <c r="E630" i="62"/>
  <c r="E629" i="62"/>
  <c r="E628" i="62"/>
  <c r="E627" i="62"/>
  <c r="E626" i="62"/>
  <c r="E625" i="62"/>
  <c r="E624" i="62"/>
  <c r="E623" i="62"/>
  <c r="E622" i="62"/>
  <c r="E621" i="62"/>
  <c r="E620" i="62"/>
  <c r="E619" i="62"/>
  <c r="E618" i="62"/>
  <c r="E617" i="62"/>
  <c r="E616" i="62"/>
  <c r="E615" i="62"/>
  <c r="E614" i="62"/>
  <c r="E613" i="62"/>
  <c r="E612" i="62"/>
  <c r="E611" i="62"/>
  <c r="E610" i="62"/>
  <c r="E609" i="62"/>
  <c r="E608" i="62"/>
  <c r="E607" i="62"/>
  <c r="E606" i="62"/>
  <c r="E605" i="62"/>
  <c r="E604" i="62"/>
  <c r="E603" i="62"/>
  <c r="E602" i="62"/>
  <c r="E601" i="62"/>
  <c r="E600" i="62"/>
  <c r="E599" i="62"/>
  <c r="E598" i="62"/>
  <c r="E597" i="62"/>
  <c r="E596" i="62"/>
  <c r="E595" i="62"/>
  <c r="E594" i="62"/>
  <c r="E593" i="62"/>
  <c r="E592" i="62"/>
  <c r="E591" i="62"/>
  <c r="E590" i="62"/>
  <c r="E589" i="62"/>
  <c r="E588" i="62"/>
  <c r="E587" i="62"/>
  <c r="E586" i="62"/>
  <c r="E585" i="62"/>
  <c r="E584" i="62"/>
  <c r="E583" i="62"/>
  <c r="E582" i="62"/>
  <c r="E581" i="62"/>
  <c r="E580" i="62"/>
  <c r="E579" i="62"/>
  <c r="E578" i="62"/>
  <c r="E577" i="62"/>
  <c r="E576" i="62"/>
  <c r="E575" i="62"/>
  <c r="E574" i="62"/>
  <c r="E573" i="62"/>
  <c r="E572" i="62"/>
  <c r="E571" i="62"/>
  <c r="E570" i="62"/>
  <c r="E569" i="62"/>
  <c r="E568" i="62"/>
  <c r="E567" i="62"/>
  <c r="E566" i="62"/>
  <c r="E565" i="62"/>
  <c r="E564" i="62"/>
  <c r="E563" i="62"/>
  <c r="E562" i="62"/>
  <c r="E561" i="62"/>
  <c r="E560" i="62"/>
  <c r="E559" i="62"/>
  <c r="E558" i="62"/>
  <c r="E557" i="62"/>
  <c r="E556" i="62"/>
  <c r="E555" i="62"/>
  <c r="E554" i="62"/>
  <c r="E553" i="62"/>
  <c r="E552" i="62"/>
  <c r="E551" i="62"/>
  <c r="E550" i="62"/>
  <c r="E549" i="62"/>
  <c r="E548" i="62"/>
  <c r="E547" i="62"/>
  <c r="E546" i="62"/>
  <c r="E545" i="62"/>
  <c r="E544" i="62"/>
  <c r="E543" i="62"/>
  <c r="E542" i="62"/>
  <c r="E541" i="62"/>
  <c r="E540" i="62"/>
  <c r="E539" i="62"/>
  <c r="E538" i="62"/>
  <c r="E537" i="62"/>
  <c r="E536" i="62"/>
  <c r="E535" i="62"/>
  <c r="E534" i="62"/>
  <c r="E533" i="62"/>
  <c r="E532" i="62"/>
  <c r="E531" i="62"/>
  <c r="E530" i="62"/>
  <c r="E529" i="62"/>
  <c r="E528" i="62"/>
  <c r="E527" i="62"/>
  <c r="E526" i="62"/>
  <c r="E525" i="62"/>
  <c r="E524" i="62"/>
  <c r="E523" i="62"/>
  <c r="E522" i="62"/>
  <c r="E521" i="62"/>
  <c r="E520" i="62"/>
  <c r="E519" i="62"/>
  <c r="E518" i="62"/>
  <c r="E517" i="62"/>
  <c r="E516" i="62"/>
  <c r="E515" i="62"/>
  <c r="E514" i="62"/>
  <c r="E513" i="62"/>
  <c r="E512" i="62"/>
  <c r="E511" i="62"/>
  <c r="E510" i="62"/>
  <c r="E509" i="62"/>
  <c r="E508" i="62"/>
  <c r="E507" i="62"/>
  <c r="E506" i="62"/>
  <c r="E505" i="62"/>
  <c r="E504" i="62"/>
  <c r="E503" i="62"/>
  <c r="E502" i="62"/>
  <c r="E501" i="62"/>
  <c r="E500" i="62"/>
  <c r="E499" i="62"/>
  <c r="E498" i="62"/>
  <c r="E497" i="62"/>
  <c r="E496" i="62"/>
  <c r="E495" i="62"/>
  <c r="E494" i="62"/>
  <c r="E493" i="62"/>
  <c r="E492" i="62"/>
  <c r="E491" i="62"/>
  <c r="E490" i="62"/>
  <c r="E489" i="62"/>
  <c r="E488" i="62"/>
  <c r="E487" i="62"/>
  <c r="E486" i="62"/>
  <c r="E485" i="62"/>
  <c r="E484" i="62"/>
  <c r="E483" i="62"/>
  <c r="E482" i="62"/>
  <c r="E481" i="62"/>
  <c r="E480" i="62"/>
  <c r="E479" i="62"/>
  <c r="E478" i="62"/>
  <c r="E477" i="62"/>
  <c r="E476" i="62"/>
  <c r="E475" i="62"/>
  <c r="E474" i="62"/>
  <c r="E473" i="62"/>
  <c r="E472" i="62"/>
  <c r="E471" i="62"/>
  <c r="E470" i="62"/>
  <c r="E469" i="62"/>
  <c r="E468" i="62"/>
  <c r="E467" i="62"/>
  <c r="E466" i="62"/>
  <c r="E465" i="62"/>
  <c r="E464" i="62"/>
  <c r="E463" i="62"/>
  <c r="E462" i="62"/>
  <c r="E461" i="62"/>
  <c r="E460" i="62"/>
  <c r="E459" i="62"/>
  <c r="E458" i="62"/>
  <c r="E457" i="62"/>
  <c r="E456" i="62"/>
  <c r="E455" i="62"/>
  <c r="E454" i="62"/>
  <c r="E453" i="62"/>
  <c r="E452" i="62"/>
  <c r="E451" i="62"/>
  <c r="E450" i="62"/>
  <c r="E449" i="62"/>
  <c r="E448" i="62"/>
  <c r="E447" i="62"/>
  <c r="E446" i="62"/>
  <c r="E445" i="62"/>
  <c r="E444" i="62"/>
  <c r="E443" i="62"/>
  <c r="E442" i="62"/>
  <c r="E441" i="62"/>
  <c r="E440" i="62"/>
  <c r="E439" i="62"/>
  <c r="E438" i="62"/>
  <c r="E437" i="62"/>
  <c r="E436" i="62"/>
  <c r="E435" i="62"/>
  <c r="E434" i="62"/>
  <c r="E433" i="62"/>
  <c r="E432" i="62"/>
  <c r="E431" i="62"/>
  <c r="E430" i="62"/>
  <c r="E429" i="62"/>
  <c r="E428" i="62"/>
  <c r="E427" i="62"/>
  <c r="E426" i="62"/>
  <c r="E425" i="62"/>
  <c r="E424" i="62"/>
  <c r="E423" i="62"/>
  <c r="E422" i="62"/>
  <c r="E421" i="62"/>
  <c r="E420" i="62"/>
  <c r="E419" i="62"/>
  <c r="E418" i="62"/>
  <c r="E417" i="62"/>
  <c r="E416" i="62"/>
  <c r="E415" i="62"/>
  <c r="E414" i="62"/>
  <c r="E413" i="62"/>
  <c r="E412" i="62"/>
  <c r="E411" i="62"/>
  <c r="E410" i="62"/>
  <c r="E409" i="62"/>
  <c r="E408" i="62"/>
  <c r="E407" i="62"/>
  <c r="E406" i="62"/>
  <c r="E405" i="62"/>
  <c r="E404" i="62"/>
  <c r="E403" i="62"/>
  <c r="E402" i="62"/>
  <c r="E401" i="62"/>
  <c r="E400" i="62"/>
  <c r="E399" i="62"/>
  <c r="E398" i="62"/>
  <c r="E397" i="62"/>
  <c r="E396" i="62"/>
  <c r="E395" i="62"/>
  <c r="E394" i="62"/>
  <c r="E393" i="62"/>
  <c r="E392" i="62"/>
  <c r="E391" i="62"/>
  <c r="E390" i="62"/>
  <c r="E389" i="62"/>
  <c r="E388" i="62"/>
  <c r="E387" i="62"/>
  <c r="E386" i="62"/>
  <c r="E385" i="62"/>
  <c r="E384" i="62"/>
  <c r="E383" i="62"/>
  <c r="E382" i="62"/>
  <c r="E381" i="62"/>
  <c r="E380" i="62"/>
  <c r="E379" i="62"/>
  <c r="E378" i="62"/>
  <c r="E377" i="62"/>
  <c r="E376" i="62"/>
  <c r="E375" i="62"/>
  <c r="E374" i="62"/>
  <c r="E373" i="62"/>
  <c r="E372" i="62"/>
  <c r="E371" i="62"/>
  <c r="E370" i="62"/>
  <c r="E369" i="62"/>
  <c r="E368" i="62"/>
  <c r="E367" i="62"/>
  <c r="E366" i="62"/>
  <c r="E365" i="62"/>
  <c r="E364" i="62"/>
  <c r="E363" i="62"/>
  <c r="E362" i="62"/>
  <c r="E361" i="62"/>
  <c r="E360" i="62"/>
  <c r="E359" i="62"/>
  <c r="E358" i="62"/>
  <c r="E357" i="62"/>
  <c r="E356" i="62"/>
  <c r="E355" i="62"/>
  <c r="E354" i="62"/>
  <c r="E353" i="62"/>
  <c r="E352" i="62"/>
  <c r="E351" i="62"/>
  <c r="E350" i="62"/>
  <c r="E349" i="62"/>
  <c r="E348" i="62"/>
  <c r="E347" i="62"/>
  <c r="E346" i="62"/>
  <c r="E345" i="62"/>
  <c r="E344" i="62"/>
  <c r="E343" i="62"/>
  <c r="E342" i="62"/>
  <c r="E341" i="62"/>
  <c r="E340" i="62"/>
  <c r="E339" i="62"/>
  <c r="E338" i="62"/>
  <c r="E337" i="62"/>
  <c r="E336" i="62"/>
  <c r="E335" i="62"/>
  <c r="E334" i="62"/>
  <c r="E333" i="62"/>
  <c r="E332" i="62"/>
  <c r="E331" i="62"/>
  <c r="E330" i="62"/>
  <c r="E329" i="62"/>
  <c r="E328" i="62"/>
  <c r="E327" i="62"/>
  <c r="E326" i="62"/>
  <c r="E325" i="62"/>
  <c r="E324" i="62"/>
  <c r="E323" i="62"/>
  <c r="E322" i="62"/>
  <c r="E321" i="62"/>
  <c r="E320" i="62"/>
  <c r="E319" i="62"/>
  <c r="E318" i="62"/>
  <c r="E317" i="62"/>
  <c r="E316" i="62"/>
  <c r="E315" i="62"/>
  <c r="E314" i="62"/>
  <c r="E313" i="62"/>
  <c r="E312" i="62"/>
  <c r="E311" i="62"/>
  <c r="E310" i="62"/>
  <c r="E309" i="62"/>
  <c r="E308" i="62"/>
  <c r="E307" i="62"/>
  <c r="E306" i="62"/>
  <c r="E305" i="62"/>
  <c r="E304" i="62"/>
  <c r="E303" i="62"/>
  <c r="E302" i="62"/>
  <c r="E301" i="62"/>
  <c r="E300" i="62"/>
  <c r="E299" i="62"/>
  <c r="E298" i="62"/>
  <c r="E297" i="62"/>
  <c r="E296" i="62"/>
  <c r="E295" i="62"/>
  <c r="E294" i="62"/>
  <c r="E293" i="62"/>
  <c r="E292" i="62"/>
  <c r="E291" i="62"/>
  <c r="E290" i="62"/>
  <c r="E289" i="62"/>
  <c r="E288" i="62"/>
  <c r="E287" i="62"/>
  <c r="E286" i="62"/>
  <c r="E285" i="62"/>
  <c r="E284" i="62"/>
  <c r="E283" i="62"/>
  <c r="E282" i="62"/>
  <c r="E281" i="62"/>
  <c r="E280" i="62"/>
  <c r="E279" i="62"/>
  <c r="E278" i="62"/>
  <c r="E277" i="62"/>
  <c r="E276" i="62"/>
  <c r="E275" i="62"/>
  <c r="E274" i="62"/>
  <c r="E273" i="62"/>
  <c r="E272" i="62"/>
  <c r="E271" i="62"/>
  <c r="E270" i="62"/>
  <c r="E269" i="62"/>
  <c r="E268" i="62"/>
  <c r="E267" i="62"/>
  <c r="E266" i="62"/>
  <c r="E265" i="62"/>
  <c r="E264" i="62"/>
  <c r="E263" i="62"/>
  <c r="E262" i="62"/>
  <c r="E261" i="62"/>
  <c r="E260" i="62"/>
  <c r="E259" i="62"/>
  <c r="E258" i="62"/>
  <c r="E257" i="62"/>
  <c r="E256" i="62"/>
  <c r="E255" i="62"/>
  <c r="E254" i="62"/>
  <c r="E253" i="62"/>
  <c r="E252" i="62"/>
  <c r="E251" i="62"/>
  <c r="E250" i="62"/>
  <c r="E249" i="62"/>
  <c r="E248" i="62"/>
  <c r="E247" i="62"/>
  <c r="E246" i="62"/>
  <c r="E245" i="62"/>
  <c r="E244" i="62"/>
  <c r="E243" i="62"/>
  <c r="E242" i="62"/>
  <c r="E241" i="62"/>
  <c r="E240" i="62"/>
  <c r="E239" i="62"/>
  <c r="E238" i="62"/>
  <c r="E237" i="62"/>
  <c r="E236" i="62"/>
  <c r="E235" i="62"/>
  <c r="E234" i="62"/>
  <c r="E233" i="62"/>
  <c r="E232" i="62"/>
  <c r="E231" i="62"/>
  <c r="E230" i="62"/>
  <c r="E229" i="62"/>
  <c r="E228" i="62"/>
  <c r="E227" i="62"/>
  <c r="E226" i="62"/>
  <c r="E225" i="62"/>
  <c r="E224" i="62"/>
  <c r="E223" i="62"/>
  <c r="E222" i="62"/>
  <c r="E221" i="62"/>
  <c r="E220" i="62"/>
  <c r="E219" i="62"/>
  <c r="E218" i="62"/>
  <c r="E217" i="62"/>
  <c r="E216" i="62"/>
  <c r="E215" i="62"/>
  <c r="E214" i="62"/>
  <c r="E213" i="62"/>
  <c r="E212" i="62"/>
  <c r="E211" i="62"/>
  <c r="E210" i="62"/>
  <c r="E209" i="62"/>
  <c r="E208" i="62"/>
  <c r="E207" i="62"/>
  <c r="E206" i="62"/>
  <c r="E205" i="62"/>
  <c r="E204" i="62"/>
  <c r="E203" i="62"/>
  <c r="E202" i="62"/>
  <c r="E201" i="62"/>
  <c r="E200" i="62"/>
  <c r="E199" i="62"/>
  <c r="E198" i="62"/>
  <c r="E197" i="62"/>
  <c r="E196" i="62"/>
  <c r="E195" i="62"/>
  <c r="E194" i="62"/>
  <c r="E193" i="62"/>
  <c r="E192" i="62"/>
  <c r="E191" i="62"/>
  <c r="E190" i="62"/>
  <c r="E189" i="62"/>
  <c r="E188" i="62"/>
  <c r="E187" i="62"/>
  <c r="E186" i="62"/>
  <c r="E185" i="62"/>
  <c r="E184" i="62"/>
  <c r="E183" i="62"/>
  <c r="E182" i="62"/>
  <c r="E181" i="62"/>
  <c r="E180" i="62"/>
  <c r="E179" i="62"/>
  <c r="E178" i="62"/>
  <c r="E177" i="62"/>
  <c r="E176" i="62"/>
  <c r="E175" i="62"/>
  <c r="E174" i="62"/>
  <c r="E173" i="62"/>
  <c r="E172" i="62"/>
  <c r="E171" i="62"/>
  <c r="E170" i="62"/>
  <c r="E169" i="62"/>
  <c r="E168" i="62"/>
  <c r="E167" i="62"/>
  <c r="E166" i="62"/>
  <c r="E165" i="62"/>
  <c r="E164" i="62"/>
  <c r="E163" i="62"/>
  <c r="E162" i="62"/>
  <c r="E161" i="62"/>
  <c r="E160" i="62"/>
  <c r="E159" i="62"/>
  <c r="E158" i="62"/>
  <c r="E157" i="62"/>
  <c r="E156" i="62"/>
  <c r="E155" i="62"/>
  <c r="E154" i="62"/>
  <c r="E153" i="62"/>
  <c r="E152" i="62"/>
  <c r="E151" i="62"/>
  <c r="E150" i="62"/>
  <c r="E149" i="62"/>
  <c r="E148" i="62"/>
  <c r="E147" i="62"/>
  <c r="E146" i="62"/>
  <c r="E145" i="62"/>
  <c r="E144" i="62"/>
  <c r="E143" i="62"/>
  <c r="E142" i="62"/>
  <c r="E141" i="62"/>
  <c r="E140" i="62"/>
  <c r="E139" i="62"/>
  <c r="E138" i="62"/>
  <c r="E137" i="62"/>
  <c r="E136" i="62"/>
  <c r="E135" i="62"/>
  <c r="E134" i="62"/>
  <c r="E133" i="62"/>
  <c r="E132" i="62"/>
  <c r="E131" i="62"/>
  <c r="E130" i="62"/>
  <c r="E129" i="62"/>
  <c r="E128" i="62"/>
  <c r="E127" i="62"/>
  <c r="E126" i="62"/>
  <c r="E125" i="62"/>
  <c r="E124" i="62"/>
  <c r="E123" i="62"/>
  <c r="E122" i="62"/>
  <c r="E121" i="62"/>
  <c r="E120" i="62"/>
  <c r="E119" i="62"/>
  <c r="E118" i="62"/>
  <c r="E117" i="62"/>
  <c r="E116" i="62"/>
  <c r="E115" i="62"/>
  <c r="E114" i="62"/>
  <c r="E113" i="62"/>
  <c r="E112" i="62"/>
  <c r="E111" i="62"/>
  <c r="E110" i="62"/>
  <c r="E109" i="62"/>
  <c r="E108" i="62"/>
  <c r="E107" i="62"/>
  <c r="E106" i="62"/>
  <c r="E105" i="62"/>
  <c r="E104" i="62"/>
  <c r="E103" i="62"/>
  <c r="E102" i="62"/>
  <c r="E101" i="62"/>
  <c r="E100" i="62"/>
  <c r="E99" i="62"/>
  <c r="E98" i="62"/>
  <c r="E97" i="62"/>
  <c r="E96" i="62"/>
  <c r="E95" i="62"/>
  <c r="E94" i="62"/>
  <c r="E93" i="62"/>
  <c r="E92" i="62"/>
  <c r="E91" i="62"/>
  <c r="E90" i="62"/>
  <c r="E89" i="62"/>
  <c r="E88" i="62"/>
  <c r="E87" i="62"/>
  <c r="E86" i="62"/>
  <c r="E85" i="62"/>
  <c r="E84" i="62"/>
  <c r="E83" i="62"/>
  <c r="E82" i="62"/>
  <c r="E81" i="62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E47" i="62"/>
  <c r="E46" i="62"/>
  <c r="E45" i="62"/>
  <c r="E44" i="62"/>
  <c r="E43" i="62"/>
  <c r="E42" i="62"/>
  <c r="E41" i="62"/>
  <c r="E40" i="62"/>
  <c r="E39" i="62"/>
  <c r="E38" i="62"/>
  <c r="E37" i="62"/>
  <c r="E36" i="62"/>
  <c r="E35" i="62"/>
  <c r="E34" i="62"/>
  <c r="E33" i="62"/>
  <c r="E32" i="62"/>
  <c r="E31" i="62"/>
  <c r="E30" i="62"/>
  <c r="E29" i="62"/>
  <c r="E28" i="62"/>
  <c r="E27" i="62"/>
  <c r="E26" i="62"/>
  <c r="E25" i="62"/>
  <c r="E24" i="62"/>
  <c r="E23" i="62"/>
  <c r="E22" i="62"/>
  <c r="E21" i="62"/>
  <c r="E20" i="62"/>
  <c r="E19" i="62"/>
  <c r="E18" i="62"/>
  <c r="E17" i="62"/>
  <c r="E16" i="62"/>
  <c r="E15" i="62"/>
  <c r="E14" i="62"/>
  <c r="E13" i="62"/>
  <c r="E12" i="62"/>
  <c r="E11" i="62"/>
  <c r="E10" i="62"/>
  <c r="E9" i="62"/>
  <c r="E1057" i="62" s="1"/>
  <c r="E1058" i="62" l="1"/>
  <c r="E1059" i="62"/>
  <c r="E1060" i="62"/>
  <c r="E1061" i="62"/>
  <c r="J107" i="54" l="1"/>
  <c r="H107" i="54"/>
  <c r="F107" i="54"/>
  <c r="K107" i="54" s="1"/>
  <c r="F84" i="54"/>
  <c r="F78" i="54"/>
  <c r="J214" i="54"/>
  <c r="H214" i="54"/>
  <c r="F214" i="54"/>
  <c r="J207" i="54"/>
  <c r="H207" i="54"/>
  <c r="F207" i="54"/>
  <c r="K207" i="54" l="1"/>
  <c r="K214" i="54"/>
  <c r="D60" i="61"/>
  <c r="D56" i="61"/>
  <c r="D49" i="61"/>
  <c r="D37" i="61"/>
  <c r="B22" i="61"/>
  <c r="D12" i="61"/>
  <c r="F8" i="61"/>
  <c r="G8" i="61" s="1"/>
  <c r="D34" i="13" s="1"/>
  <c r="D60" i="60"/>
  <c r="D56" i="60"/>
  <c r="D49" i="60"/>
  <c r="D37" i="60"/>
  <c r="B22" i="60"/>
  <c r="D12" i="60"/>
  <c r="F8" i="60"/>
  <c r="G8" i="60" s="1"/>
  <c r="D33" i="13" s="1"/>
  <c r="D60" i="59"/>
  <c r="D56" i="59"/>
  <c r="D49" i="59"/>
  <c r="D37" i="59"/>
  <c r="B22" i="59"/>
  <c r="D12" i="59" s="1"/>
  <c r="F8" i="59"/>
  <c r="G8" i="59" s="1"/>
  <c r="D60" i="58"/>
  <c r="D56" i="58"/>
  <c r="D49" i="58"/>
  <c r="D37" i="58"/>
  <c r="B22" i="58"/>
  <c r="D12" i="58" s="1"/>
  <c r="F8" i="58"/>
  <c r="G8" i="58" s="1"/>
  <c r="D26" i="13" l="1"/>
  <c r="D61" i="58"/>
  <c r="D27" i="13"/>
  <c r="D61" i="60"/>
  <c r="D61" i="61"/>
  <c r="D61" i="59"/>
  <c r="J36" i="45" l="1"/>
  <c r="J35" i="45"/>
  <c r="J24" i="45"/>
  <c r="J23" i="45"/>
  <c r="J167" i="54"/>
  <c r="H167" i="54"/>
  <c r="F167" i="54"/>
  <c r="K167" i="54" l="1"/>
  <c r="H200" i="54"/>
  <c r="H201" i="54"/>
  <c r="H199" i="54"/>
  <c r="J198" i="54"/>
  <c r="J199" i="54"/>
  <c r="J200" i="54"/>
  <c r="J201" i="54"/>
  <c r="J197" i="54"/>
  <c r="I16" i="49"/>
  <c r="F201" i="54" l="1"/>
  <c r="K201" i="54" s="1"/>
  <c r="F200" i="54"/>
  <c r="K200" i="54" s="1"/>
  <c r="F199" i="54"/>
  <c r="K199" i="54" s="1"/>
  <c r="F198" i="54"/>
  <c r="K198" i="54" s="1"/>
  <c r="F197" i="54"/>
  <c r="K197" i="54" s="1"/>
  <c r="J192" i="54"/>
  <c r="H192" i="54"/>
  <c r="F192" i="54"/>
  <c r="J187" i="54"/>
  <c r="H187" i="54"/>
  <c r="F187" i="54"/>
  <c r="J182" i="54"/>
  <c r="H182" i="54"/>
  <c r="F182" i="54"/>
  <c r="J177" i="54"/>
  <c r="H177" i="54"/>
  <c r="F177" i="54"/>
  <c r="J172" i="54"/>
  <c r="H172" i="54"/>
  <c r="F172" i="54"/>
  <c r="J162" i="54"/>
  <c r="H162" i="54"/>
  <c r="F162" i="54"/>
  <c r="J157" i="54"/>
  <c r="H157" i="54"/>
  <c r="F157" i="54"/>
  <c r="J152" i="54"/>
  <c r="H152" i="54"/>
  <c r="F152" i="54"/>
  <c r="J147" i="54"/>
  <c r="H147" i="54"/>
  <c r="F147" i="54"/>
  <c r="J141" i="54"/>
  <c r="H141" i="54"/>
  <c r="F141" i="54"/>
  <c r="J135" i="54"/>
  <c r="H135" i="54"/>
  <c r="F135" i="54"/>
  <c r="J129" i="54"/>
  <c r="H129" i="54"/>
  <c r="F129" i="54"/>
  <c r="J123" i="54"/>
  <c r="H123" i="54"/>
  <c r="F123" i="54"/>
  <c r="J116" i="54"/>
  <c r="H116" i="54"/>
  <c r="F116" i="54"/>
  <c r="J115" i="54"/>
  <c r="H115" i="54"/>
  <c r="F115" i="54"/>
  <c r="J114" i="54"/>
  <c r="H114" i="54"/>
  <c r="F114" i="54"/>
  <c r="J102" i="54"/>
  <c r="H102" i="54"/>
  <c r="F102" i="54"/>
  <c r="K157" i="54" l="1"/>
  <c r="K152" i="54"/>
  <c r="K192" i="54"/>
  <c r="K187" i="54"/>
  <c r="K182" i="54"/>
  <c r="K177" i="54"/>
  <c r="K172" i="54"/>
  <c r="K162" i="54"/>
  <c r="K147" i="54"/>
  <c r="K141" i="54"/>
  <c r="K135" i="54"/>
  <c r="K129" i="54"/>
  <c r="K123" i="54"/>
  <c r="K116" i="54"/>
  <c r="K115" i="54"/>
  <c r="K114" i="54"/>
  <c r="K102" i="54"/>
  <c r="J96" i="54"/>
  <c r="H96" i="54"/>
  <c r="F96" i="54"/>
  <c r="J90" i="54"/>
  <c r="H90" i="54"/>
  <c r="F90" i="54"/>
  <c r="J84" i="54"/>
  <c r="H84" i="54"/>
  <c r="J78" i="54"/>
  <c r="H78" i="54"/>
  <c r="J72" i="54"/>
  <c r="H72" i="54"/>
  <c r="F72" i="54"/>
  <c r="J66" i="54"/>
  <c r="H66" i="54"/>
  <c r="F66" i="54"/>
  <c r="J60" i="54"/>
  <c r="H60" i="54"/>
  <c r="F60" i="54"/>
  <c r="J54" i="54"/>
  <c r="H54" i="54"/>
  <c r="F54" i="54"/>
  <c r="J48" i="54"/>
  <c r="H48" i="54"/>
  <c r="F48" i="54"/>
  <c r="H42" i="54"/>
  <c r="J42" i="54"/>
  <c r="F42" i="54"/>
  <c r="J36" i="54"/>
  <c r="H36" i="54"/>
  <c r="F36" i="54"/>
  <c r="J30" i="54"/>
  <c r="H30" i="54"/>
  <c r="F30" i="54"/>
  <c r="J24" i="54"/>
  <c r="H24" i="54"/>
  <c r="F24" i="54"/>
  <c r="J18" i="54"/>
  <c r="H18" i="54"/>
  <c r="F18" i="54"/>
  <c r="J12" i="54"/>
  <c r="H12" i="54"/>
  <c r="F12" i="54"/>
  <c r="J6" i="54"/>
  <c r="H6" i="54"/>
  <c r="F6" i="54"/>
  <c r="K6" i="54" l="1"/>
  <c r="K18" i="54"/>
  <c r="K36" i="54"/>
  <c r="K96" i="54"/>
  <c r="K90" i="54"/>
  <c r="K84" i="54"/>
  <c r="K78" i="54"/>
  <c r="K72" i="54"/>
  <c r="K66" i="54"/>
  <c r="K60" i="54"/>
  <c r="K54" i="54"/>
  <c r="K48" i="54"/>
  <c r="K42" i="54"/>
  <c r="K30" i="54"/>
  <c r="K24" i="54"/>
  <c r="K12" i="54"/>
  <c r="I13" i="49" l="1"/>
  <c r="J50" i="45" l="1"/>
  <c r="J49" i="45"/>
  <c r="J48" i="45"/>
  <c r="J47" i="45"/>
  <c r="J46" i="45"/>
  <c r="J45" i="45"/>
  <c r="J44" i="45"/>
  <c r="J43" i="45"/>
  <c r="J42" i="45"/>
  <c r="J41" i="45"/>
  <c r="J40" i="45"/>
  <c r="J11" i="45"/>
  <c r="J13" i="45"/>
  <c r="J14" i="45"/>
  <c r="J15" i="45"/>
  <c r="J16" i="45"/>
  <c r="J17" i="45"/>
  <c r="J18" i="45"/>
  <c r="J19" i="45"/>
  <c r="J20" i="45"/>
  <c r="J21" i="45"/>
  <c r="J22" i="45"/>
  <c r="J25" i="45"/>
  <c r="J26" i="45"/>
  <c r="J27" i="45"/>
  <c r="J28" i="45"/>
  <c r="J29" i="45"/>
  <c r="J30" i="45"/>
  <c r="J31" i="45"/>
  <c r="J32" i="45"/>
  <c r="J33" i="45"/>
  <c r="J34" i="45"/>
  <c r="J37" i="45"/>
  <c r="J38" i="45"/>
  <c r="J10" i="45"/>
  <c r="I15" i="49" l="1"/>
  <c r="I14" i="49"/>
  <c r="I12" i="49"/>
  <c r="I17" i="49" l="1"/>
  <c r="L111" i="24" l="1"/>
  <c r="L111" i="21"/>
  <c r="J53" i="45" l="1"/>
  <c r="J56" i="45" l="1"/>
  <c r="K9" i="45"/>
  <c r="L109" i="24" l="1"/>
  <c r="L109" i="21"/>
  <c r="M90" i="21"/>
  <c r="M90" i="24"/>
  <c r="K90" i="24"/>
  <c r="M79" i="24"/>
  <c r="M78" i="24"/>
  <c r="K78" i="24" s="1"/>
  <c r="M76" i="24"/>
  <c r="K76" i="24" s="1"/>
  <c r="M77" i="24" s="1"/>
  <c r="K77" i="24" s="1"/>
  <c r="K79" i="24"/>
  <c r="M81" i="24" s="1"/>
  <c r="K81" i="24" s="1"/>
  <c r="J119" i="24"/>
  <c r="L100" i="24"/>
  <c r="L104" i="24" s="1"/>
  <c r="M92" i="24"/>
  <c r="K92" i="24" s="1"/>
  <c r="M91" i="24"/>
  <c r="K91" i="24" s="1"/>
  <c r="M89" i="24"/>
  <c r="K89" i="24" s="1"/>
  <c r="M88" i="24"/>
  <c r="K88" i="24" s="1"/>
  <c r="L66" i="24"/>
  <c r="L72" i="24" s="1"/>
  <c r="K51" i="24"/>
  <c r="K44" i="24"/>
  <c r="K71" i="24" s="1"/>
  <c r="K40" i="24"/>
  <c r="K70" i="24" s="1"/>
  <c r="L25" i="24"/>
  <c r="L33" i="24" s="1"/>
  <c r="J119" i="21"/>
  <c r="K90" i="21"/>
  <c r="M79" i="21"/>
  <c r="K79" i="21" s="1"/>
  <c r="M78" i="21"/>
  <c r="K78" i="21" s="1"/>
  <c r="M76" i="21"/>
  <c r="K76" i="21" s="1"/>
  <c r="L100" i="21"/>
  <c r="L104" i="21" s="1"/>
  <c r="M92" i="21"/>
  <c r="K92" i="21" s="1"/>
  <c r="M91" i="21"/>
  <c r="K91" i="21" s="1"/>
  <c r="M89" i="21"/>
  <c r="K89" i="21" s="1"/>
  <c r="M88" i="21"/>
  <c r="K88" i="21" s="1"/>
  <c r="K51" i="21"/>
  <c r="K44" i="21"/>
  <c r="K71" i="21" s="1"/>
  <c r="K40" i="21"/>
  <c r="K70" i="21" s="1"/>
  <c r="L66" i="21"/>
  <c r="L72" i="21" s="1"/>
  <c r="I4" i="49"/>
  <c r="M80" i="24" l="1"/>
  <c r="K80" i="24" s="1"/>
  <c r="M81" i="21"/>
  <c r="K81" i="21" s="1"/>
  <c r="M80" i="21"/>
  <c r="K80" i="21" s="1"/>
  <c r="K94" i="24"/>
  <c r="M77" i="21"/>
  <c r="K77" i="21" s="1"/>
  <c r="K94" i="21"/>
  <c r="N49" i="24"/>
  <c r="L92" i="24"/>
  <c r="L88" i="24"/>
  <c r="L39" i="24"/>
  <c r="L76" i="24"/>
  <c r="L131" i="24"/>
  <c r="L89" i="24"/>
  <c r="L78" i="24"/>
  <c r="L38" i="24"/>
  <c r="L112" i="24"/>
  <c r="L93" i="24"/>
  <c r="L40" i="24"/>
  <c r="L70" i="24" s="1"/>
  <c r="L91" i="24"/>
  <c r="L80" i="24"/>
  <c r="L77" i="24"/>
  <c r="L79" i="24"/>
  <c r="L90" i="24"/>
  <c r="L94" i="24"/>
  <c r="L25" i="21"/>
  <c r="L33" i="21" s="1"/>
  <c r="L76" i="21" s="1"/>
  <c r="K95" i="21"/>
  <c r="N49" i="21"/>
  <c r="L45" i="24" l="1"/>
  <c r="L46" i="24"/>
  <c r="L49" i="24"/>
  <c r="L51" i="24"/>
  <c r="L95" i="24"/>
  <c r="L103" i="24" s="1"/>
  <c r="L105" i="24" s="1"/>
  <c r="L134" i="24" s="1"/>
  <c r="K95" i="24"/>
  <c r="L52" i="24"/>
  <c r="L50" i="24"/>
  <c r="L81" i="24"/>
  <c r="L82" i="24" s="1"/>
  <c r="L133" i="24" s="1"/>
  <c r="L47" i="24"/>
  <c r="L48" i="24"/>
  <c r="L94" i="21"/>
  <c r="L39" i="21"/>
  <c r="L131" i="21"/>
  <c r="L38" i="21"/>
  <c r="L112" i="21"/>
  <c r="L93" i="21"/>
  <c r="L40" i="21"/>
  <c r="L70" i="21" s="1"/>
  <c r="L80" i="21"/>
  <c r="L88" i="21"/>
  <c r="L90" i="21"/>
  <c r="L78" i="21"/>
  <c r="L89" i="21"/>
  <c r="L79" i="21"/>
  <c r="L92" i="21"/>
  <c r="L91" i="21"/>
  <c r="L77" i="21"/>
  <c r="I7" i="49"/>
  <c r="L108" i="24" s="1"/>
  <c r="L113" i="24" s="1"/>
  <c r="L135" i="24" s="1"/>
  <c r="L51" i="21" l="1"/>
  <c r="L50" i="21"/>
  <c r="L44" i="24"/>
  <c r="L71" i="24" s="1"/>
  <c r="L73" i="24" s="1"/>
  <c r="L132" i="24" s="1"/>
  <c r="L136" i="24" s="1"/>
  <c r="L95" i="21"/>
  <c r="L103" i="21" s="1"/>
  <c r="L105" i="21" s="1"/>
  <c r="L134" i="21" s="1"/>
  <c r="L108" i="21"/>
  <c r="L113" i="21" s="1"/>
  <c r="L135" i="21" s="1"/>
  <c r="L46" i="21"/>
  <c r="L47" i="21"/>
  <c r="L45" i="21"/>
  <c r="L81" i="21"/>
  <c r="L82" i="21" s="1"/>
  <c r="L133" i="21" s="1"/>
  <c r="L49" i="21"/>
  <c r="L52" i="21"/>
  <c r="L48" i="21"/>
  <c r="M49" i="24" l="1"/>
  <c r="L116" i="24"/>
  <c r="L44" i="21"/>
  <c r="E34" i="13" l="1"/>
  <c r="F34" i="13" s="1"/>
  <c r="L117" i="24"/>
  <c r="L121" i="24" s="1"/>
  <c r="M49" i="21"/>
  <c r="L71" i="21"/>
  <c r="L73" i="21" s="1"/>
  <c r="L132" i="21" s="1"/>
  <c r="L136" i="21" s="1"/>
  <c r="E27" i="13" l="1"/>
  <c r="F27" i="13" s="1"/>
  <c r="L116" i="21"/>
  <c r="L117" i="21" s="1"/>
  <c r="L120" i="24"/>
  <c r="L119" i="24"/>
  <c r="E26" i="13" l="1"/>
  <c r="F26" i="13" s="1"/>
  <c r="L122" i="24"/>
  <c r="L137" i="24" s="1"/>
  <c r="L138" i="24" s="1"/>
  <c r="E33" i="13" l="1"/>
  <c r="F33" i="13" s="1"/>
  <c r="M145" i="24"/>
  <c r="D32" i="13"/>
  <c r="E32" i="13" s="1"/>
  <c r="E142" i="24"/>
  <c r="I142" i="24" s="1"/>
  <c r="L142" i="24" s="1"/>
  <c r="L143" i="24" s="1"/>
  <c r="L119" i="21"/>
  <c r="L120" i="21"/>
  <c r="L121" i="21"/>
  <c r="L144" i="24" l="1"/>
  <c r="F32" i="13" s="1"/>
  <c r="F36" i="13" s="1"/>
  <c r="E36" i="13"/>
  <c r="L122" i="21"/>
  <c r="L137" i="21" s="1"/>
  <c r="L138" i="21" s="1"/>
  <c r="E142" i="21" l="1"/>
  <c r="I142" i="21" s="1"/>
  <c r="L142" i="21" s="1"/>
  <c r="L143" i="21" s="1"/>
  <c r="D25" i="13"/>
  <c r="E25" i="13" s="1"/>
  <c r="M145" i="21"/>
  <c r="L144" i="21" l="1"/>
  <c r="F25" i="13" s="1"/>
  <c r="F29" i="13" s="1"/>
  <c r="E39" i="13" s="1"/>
  <c r="E29" i="13" l="1"/>
  <c r="E38" i="13" s="1"/>
</calcChain>
</file>

<file path=xl/comments1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3" authorId="0" shapeId="0">
      <text>
        <r>
          <rPr>
            <sz val="10"/>
            <rFont val="Arial"/>
            <family val="2"/>
          </rPr>
          <t xml:space="preserve"> Nota 1: O módulo 1 refere-se ao valor devido ao empregado pela prestação do serviço no período de 12 meses (
Nota 2 Para empregado que labora a jornada 12x36, em caso da não concessao ou concessao parcial do intervalo intrajornada (parágrafo 4</t>
        </r>
        <r>
          <rPr>
            <vertAlign val="superscript"/>
            <sz val="10"/>
            <rFont val="Arial"/>
            <family val="2"/>
          </rPr>
          <t>o</t>
        </r>
        <r>
          <rPr>
            <sz val="10"/>
            <rFont val="Arial"/>
            <family val="2"/>
          </rPr>
          <t>. Do art. 71 da CLT), o valor a ser pago será inserido na regumenraçao utilizando a alinea G</t>
        </r>
      </text>
    </comment>
  </commentList>
</comments>
</file>

<file path=xl/sharedStrings.xml><?xml version="1.0" encoding="utf-8"?>
<sst xmlns="http://schemas.openxmlformats.org/spreadsheetml/2006/main" count="3876" uniqueCount="1606">
  <si>
    <t xml:space="preserve">Número do Processo: </t>
  </si>
  <si>
    <t xml:space="preserve">Número da Licitação: </t>
  </si>
  <si>
    <t>Data do Pregão:</t>
  </si>
  <si>
    <t>Horário:</t>
  </si>
  <si>
    <t>Município (s)  da prestação de serviço</t>
  </si>
  <si>
    <t>Número de meses de execução contratual:</t>
  </si>
  <si>
    <t>Unidade de medida</t>
  </si>
  <si>
    <t>Quantidade total a contratar (em função da unidade de medida):</t>
  </si>
  <si>
    <t>Categoria profissional (vinculada a execução contratual)</t>
  </si>
  <si>
    <t>Data base da categoria</t>
  </si>
  <si>
    <t>RAT</t>
  </si>
  <si>
    <t>FAP:</t>
  </si>
  <si>
    <t>Custos Indiretos / Despesas Administrativas</t>
  </si>
  <si>
    <t>Lucro</t>
  </si>
  <si>
    <t xml:space="preserve">Tributos </t>
  </si>
  <si>
    <t>Alíquota</t>
  </si>
  <si>
    <t xml:space="preserve">Tributos Federais </t>
  </si>
  <si>
    <t>PIS:</t>
  </si>
  <si>
    <t>COFINS:</t>
  </si>
  <si>
    <t xml:space="preserve">Tributos Municipais </t>
  </si>
  <si>
    <t>ISSQN:</t>
  </si>
  <si>
    <t>Cesta básica</t>
  </si>
  <si>
    <t>Benefício social familiar</t>
  </si>
  <si>
    <t>PLANILHA DE CUSTO E FORMAÇÃO DE PREÇOS</t>
  </si>
  <si>
    <t>Descrição do Serviço:</t>
  </si>
  <si>
    <t>►</t>
  </si>
  <si>
    <t>DADOS COMPLEMENTARES PARA COMPOSIÇÃO DOS CUSTOS REFERENTE À MÃO-DE-OBRA</t>
  </si>
  <si>
    <t>Código Brasileiro de Ocupações - CBO</t>
  </si>
  <si>
    <t xml:space="preserve">MÓDULO 01 – Composição da Remuneração </t>
  </si>
  <si>
    <t>VALOR</t>
  </si>
  <si>
    <t>A</t>
  </si>
  <si>
    <t>B</t>
  </si>
  <si>
    <t>Adicional de Periculosidade</t>
  </si>
  <si>
    <t>CLT art.s 193 e segs ;CF art. 7º XXIII</t>
  </si>
  <si>
    <t>C</t>
  </si>
  <si>
    <t>Adicional de Insalubridade</t>
  </si>
  <si>
    <t>CLT art. 189 e segs - CF art. 7º XXIII</t>
  </si>
  <si>
    <t>Base de cálculo: Salário mínimo</t>
  </si>
  <si>
    <t>Mín. =10%  |  Méd. = 20%  |  Máx. = 40%</t>
  </si>
  <si>
    <t>D</t>
  </si>
  <si>
    <t>Adicional Noturno</t>
  </si>
  <si>
    <t>E</t>
  </si>
  <si>
    <t>Adicional de Hora Noturna reduzida</t>
  </si>
  <si>
    <t>F</t>
  </si>
  <si>
    <t>Adicional de hora extra no feriado</t>
  </si>
  <si>
    <t>G</t>
  </si>
  <si>
    <t>Outros (especificar)</t>
  </si>
  <si>
    <t>Módulo 2 – Encargos e benefícios anuais, mensais e diários</t>
  </si>
  <si>
    <t>Submódulo 2.2 – Encargos Previdenciários (GPS), Fundo de Garantia por Tempo de Serviço (FGTS) e outras contribuições</t>
  </si>
  <si>
    <t>INSS</t>
  </si>
  <si>
    <t>SESI ou SESC</t>
  </si>
  <si>
    <t>SENAI ou SENAC</t>
  </si>
  <si>
    <t>INCRA</t>
  </si>
  <si>
    <t>Salário educação</t>
  </si>
  <si>
    <t>FGTS</t>
  </si>
  <si>
    <t>H</t>
  </si>
  <si>
    <t>SEBRAE</t>
  </si>
  <si>
    <t>Submódulo 2.3 – Benefícios Mensais e Diários</t>
  </si>
  <si>
    <t>Transporte</t>
  </si>
  <si>
    <t>Auxílio Refeição/ Alimentação</t>
  </si>
  <si>
    <t>Assistência Médica e Familiar</t>
  </si>
  <si>
    <t>Auxílio creche</t>
  </si>
  <si>
    <t>Seguro de vida em grupo</t>
  </si>
  <si>
    <t>I</t>
  </si>
  <si>
    <t>Total</t>
  </si>
  <si>
    <t>Quadro resumo do Módulo 2 – Encargos e benefícios anuais, mensais e diário</t>
  </si>
  <si>
    <t>2.1</t>
  </si>
  <si>
    <r>
      <rPr>
        <sz val="12"/>
        <rFont val="Times New Roman"/>
        <family val="1"/>
      </rPr>
      <t>13</t>
    </r>
    <r>
      <rPr>
        <vertAlign val="superscript"/>
        <sz val="12"/>
        <rFont val="Times New Roman"/>
        <family val="1"/>
      </rPr>
      <t>o</t>
    </r>
    <r>
      <rPr>
        <sz val="12"/>
        <rFont val="Times New Roman"/>
        <family val="1"/>
      </rPr>
      <t>. Salário, férias e adicional de férias</t>
    </r>
  </si>
  <si>
    <t>2.2</t>
  </si>
  <si>
    <t>GPS, FGTS e outras contribuições</t>
  </si>
  <si>
    <t>2.3</t>
  </si>
  <si>
    <t>Benefícios Mensais e diários</t>
  </si>
  <si>
    <t>Módulo 3 – Provisão para rescisão</t>
  </si>
  <si>
    <t>Incidência do FGTS sobre Aviso Prévio Indenizado</t>
  </si>
  <si>
    <t>Módulo 4 – Custo de reposição do profissional ausente</t>
  </si>
  <si>
    <t>Submódulo 4.1 – Ausencias legais</t>
  </si>
  <si>
    <t>Férias</t>
  </si>
  <si>
    <t>Ausências Legais</t>
  </si>
  <si>
    <t>Licença paternidade</t>
  </si>
  <si>
    <t>Ausência por acidente do trabalho</t>
  </si>
  <si>
    <t>Afastamento Maternidade</t>
  </si>
  <si>
    <t>Submódulo4.2 – Intrajornada</t>
  </si>
  <si>
    <t>Intervalo para repouso e alimentação</t>
  </si>
  <si>
    <t>Quadro resumo do Módulo 4 – Custo de reposição do profissional ausente</t>
  </si>
  <si>
    <t>4.1</t>
  </si>
  <si>
    <t xml:space="preserve">Ausências legais </t>
  </si>
  <si>
    <t>4.2</t>
  </si>
  <si>
    <t>Intrajornada</t>
  </si>
  <si>
    <t>Valor (R$)</t>
  </si>
  <si>
    <t>Uniformes (custo mensal por empregado)</t>
  </si>
  <si>
    <t>(custo mensal por empregado)</t>
  </si>
  <si>
    <t>--</t>
  </si>
  <si>
    <t>Total de Insumos Diversos</t>
  </si>
  <si>
    <t>QUADRO RESUMO DO CUSTO POR EMPREGADO</t>
  </si>
  <si>
    <t>Mão-de-obra vinculada à execução contratual (valor por empregado)</t>
  </si>
  <si>
    <t>MÓDULO 02 –Encargos e benefícios anuais, mensais e diários</t>
  </si>
  <si>
    <t>MÓDULO 03 – Provisão para rescisao</t>
  </si>
  <si>
    <t>MÓDULO 04 – Custo de reposiçao do profissional ausente</t>
  </si>
  <si>
    <t>Subtotal (A+B+C+D+E)</t>
  </si>
  <si>
    <t>Total de Custos Indireto, Lucros e Tributos</t>
  </si>
  <si>
    <t>Valor total proposto por empregado</t>
  </si>
  <si>
    <t>3 – QUADRO RESUMO  – VALOR MENSAL DOS SERVIÇOS</t>
  </si>
  <si>
    <t>Tipo de serviço
(A)</t>
  </si>
  <si>
    <t>Valor proposto por empregado
(B)</t>
  </si>
  <si>
    <t>Empregados por posto
(C)</t>
  </si>
  <si>
    <t>Valor  proposta por posto
(D) = (B) x (C)</t>
  </si>
  <si>
    <t>Qtde de postos
(E)</t>
  </si>
  <si>
    <t>Valor total do serviço
(F) = (D) x (E)</t>
  </si>
  <si>
    <t xml:space="preserve"> Valor Mensal dos Serviços</t>
  </si>
  <si>
    <t>Salário Mínimo</t>
  </si>
  <si>
    <t xml:space="preserve">Multa do FGTS e Contribuição Social sobre o Aviso Prévio Indenizado </t>
  </si>
  <si>
    <t xml:space="preserve">Multa do FGTS e Contribuição Social sobre o Aviso Prévio Trabalhado </t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</si>
  <si>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Esta tabela poderá ser adaptada às características do serviço contratado, inclusive no que concerne às rubricas e suas respectivas provisões e/ou estimativas, desde que haja justificativa.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As provisões constantes desta planilha poderão ser desnecessárias quando se tratar de determinados serviços que prescindam da dedicação exclusiva dos trabalhadores da contratada para com a Administração. </t>
    </r>
  </si>
  <si>
    <t>Ano do Acordo, Convenção ou Dissídio Coletivo</t>
  </si>
  <si>
    <r>
      <t>Nota 1: C</t>
    </r>
    <r>
      <rPr>
        <sz val="12"/>
        <rFont val="Times New Roman"/>
        <family val="1"/>
      </rPr>
      <t xml:space="preserve">omo a planilha de custos e formação de preços é calculada mensalmente, provisiona-se proporcionalmente 1/12 (um doze avos) dos valores referentes a gratificação natalina e adicional de férias.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adicional de férias contido no Submódulo 2.1 corresponde a 1/3 (um terço) da remuneração que por sua vez é divido por 12 (doze) conforme Nota 1 acima. </t>
    </r>
  </si>
  <si>
    <r>
      <rPr>
        <b/>
        <sz val="12"/>
        <rFont val="Times New Roman"/>
        <family val="1"/>
      </rPr>
      <t xml:space="preserve">Nota 1: </t>
    </r>
    <r>
      <rPr>
        <sz val="12"/>
        <rFont val="Times New Roman"/>
        <family val="1"/>
      </rPr>
      <t xml:space="preserve">Os percentuais dos encargos previdenciários, do FGTS e demais contribuições são aqueles estabelecidos pela legislação vigente. 
</t>
    </r>
    <r>
      <rPr>
        <b/>
        <sz val="12"/>
        <rFont val="Times New Roman"/>
        <family val="1"/>
      </rPr>
      <t xml:space="preserve">Nota 2: </t>
    </r>
    <r>
      <rPr>
        <sz val="12"/>
        <rFont val="Times New Roman"/>
        <family val="1"/>
      </rPr>
      <t xml:space="preserve">O SAT a depender do grau de risco do serviço irá variar entre 1%, para risco leve, de 2%, para risco médio, e de 3% de risco grave. 
</t>
    </r>
    <r>
      <rPr>
        <b/>
        <sz val="12"/>
        <rFont val="Times New Roman"/>
        <family val="1"/>
      </rPr>
      <t>Nota 3:</t>
    </r>
    <r>
      <rPr>
        <sz val="12"/>
        <rFont val="Times New Roman"/>
        <family val="1"/>
      </rPr>
      <t xml:space="preserve"> Esses percentuais incidem sobre o Módulo 1, o Submódulo 2.1, o Módulo 3, Módulo 4 e o Módulo 6. 
 </t>
    </r>
  </si>
  <si>
    <r>
      <t xml:space="preserve">Nota 1: </t>
    </r>
    <r>
      <rPr>
        <sz val="12"/>
        <rFont val="Times New Roman"/>
        <family val="1"/>
      </rPr>
      <t xml:space="preserve">O valor informado deverá ser o custo real do benefício (descontado o valor eventualmente pago pelo empregado).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Observar a previsão dos benefícios contidos em Acordos, Convenções e Dissídios Coletivos de Trabalho e atentar-se ao disposto no art. 6º desta Instrução Normativa. </t>
    </r>
  </si>
  <si>
    <r>
      <t xml:space="preserve">Nota 1: </t>
    </r>
    <r>
      <rPr>
        <sz val="12"/>
        <rFont val="Times New Roman"/>
        <family val="1"/>
      </rPr>
      <t xml:space="preserve">Os itens que contemplam o módulo 4 se referem ao custo dos dias trabalhados pelo repositor/substituto que por ventura venha cobrir o empregado nos casos de Ausências Legais (Submódulo 4.1) e/ou na Intrajornada (Submódulo 4.2), a depender da prestação do serviço.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Haverá a incidência do Submódulo 2.2 sobre esse módulo. </t>
    </r>
  </si>
  <si>
    <r>
      <t xml:space="preserve">Nota: </t>
    </r>
    <r>
      <rPr>
        <sz val="12"/>
        <rFont val="Times New Roman"/>
        <family val="1"/>
      </rPr>
      <t xml:space="preserve">As alíneas “A” a “F” referem-se somente ao custo que será pago ao repositor pelos dias trabalhados quando da necessidade de substituir a mão de obra alocada na prestação do serviço. </t>
    </r>
  </si>
  <si>
    <r>
      <t xml:space="preserve">Nota: </t>
    </r>
    <r>
      <rPr>
        <sz val="12"/>
        <rFont val="Times New Roman"/>
        <family val="1"/>
      </rPr>
      <t xml:space="preserve">Quando houver a necessidade de reposição de um empregado durante sua ausência nos casos de intervalo para repouso ou alimentação deve-se contemplar o Submódulo 4.2. </t>
    </r>
  </si>
  <si>
    <r>
      <t xml:space="preserve">Nota: </t>
    </r>
    <r>
      <rPr>
        <sz val="12"/>
        <rFont val="Times New Roman"/>
        <family val="1"/>
      </rPr>
      <t xml:space="preserve">Valores mensais por empregado. </t>
    </r>
    <r>
      <rPr>
        <b/>
        <sz val="12"/>
        <rFont val="Times New Roman"/>
        <family val="1"/>
      </rPr>
      <t xml:space="preserve">
</t>
    </r>
  </si>
  <si>
    <r>
      <t xml:space="preserve">Nota 1: </t>
    </r>
    <r>
      <rPr>
        <sz val="12"/>
        <rFont val="Times New Roman"/>
        <family val="1"/>
      </rPr>
      <t xml:space="preserve">Custos Indiretos, Tributos e Lucro por empregado.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O valor referente a tributos é obtido aplicando-se o percentual sobre o valor do faturamento. </t>
    </r>
  </si>
  <si>
    <r>
      <t xml:space="preserve">Nota 1: </t>
    </r>
    <r>
      <rPr>
        <sz val="12"/>
        <rFont val="Times New Roman"/>
        <family val="1"/>
      </rPr>
      <t xml:space="preserve">Deverá ser elaborado um quadro para cada tipo de serviço.    </t>
    </r>
    <r>
      <rPr>
        <b/>
        <sz val="12"/>
        <rFont val="Times New Roman"/>
        <family val="1"/>
      </rPr>
      <t xml:space="preserve">                                                                                                                                       Nota 2: </t>
    </r>
    <r>
      <rPr>
        <sz val="12"/>
        <rFont val="Times New Roman"/>
        <family val="1"/>
      </rPr>
      <t>A planilha será calculada considerando o valor mensal do empregado.</t>
    </r>
  </si>
  <si>
    <t xml:space="preserve">Equipamento </t>
  </si>
  <si>
    <t xml:space="preserve">Material </t>
  </si>
  <si>
    <r>
      <t xml:space="preserve">Nota 1: </t>
    </r>
    <r>
      <rPr>
        <b/>
        <i/>
        <sz val="12"/>
        <rFont val="Times New Roman"/>
        <family val="1"/>
      </rPr>
      <t xml:space="preserve">O </t>
    </r>
    <r>
      <rPr>
        <i/>
        <sz val="12"/>
        <rFont val="Times New Roman"/>
        <family val="1"/>
      </rPr>
      <t xml:space="preserve">Módulo 1 refere-se ao valor mensal devido ao empregado pela prestação do serviço no período de 12 meses. </t>
    </r>
    <r>
      <rPr>
        <b/>
        <sz val="12"/>
        <rFont val="Times New Roman"/>
        <family val="1"/>
      </rPr>
      <t xml:space="preserve">
Nota 2: </t>
    </r>
    <r>
      <rPr>
        <sz val="12"/>
        <rFont val="Times New Roman"/>
        <family val="1"/>
      </rPr>
      <t xml:space="preserve">Para o empregado que labora a jornada 12x36, em caso da não concessão ou concessão parcial do intervalo intrajornada (§ 4º do art. 71 da CLT), o valor a ser pago será inserido na remuneração utilizando a alínea “G”.  </t>
    </r>
    <r>
      <rPr>
        <b/>
        <sz val="12"/>
        <rFont val="Times New Roman"/>
        <family val="1"/>
      </rPr>
      <t xml:space="preserve">      
</t>
    </r>
  </si>
  <si>
    <t>Valor da Remuneração</t>
  </si>
  <si>
    <t xml:space="preserve">Módulo 01 – Composição da Remuneração </t>
  </si>
  <si>
    <t>13º Salário</t>
  </si>
  <si>
    <r>
      <t>Submódulo 2.1 – 13</t>
    </r>
    <r>
      <rPr>
        <b/>
        <vertAlign val="superscript"/>
        <sz val="12"/>
        <rFont val="Times New Roman"/>
        <family val="1"/>
      </rPr>
      <t>o</t>
    </r>
    <r>
      <rPr>
        <b/>
        <sz val="12"/>
        <rFont val="Times New Roman"/>
        <family val="1"/>
      </rPr>
      <t>. (décimo terceikro) salário, férias e adicional de férias</t>
    </r>
  </si>
  <si>
    <t>Módulo 06 – Custos Indireto, Lucros e Tributos</t>
  </si>
  <si>
    <t>Módulo 05 – Insumos Diversos</t>
  </si>
  <si>
    <t>Incidência dos encargos do submodulo 2.2 sobre o Custo de Reposição do Profissional Ausente</t>
  </si>
  <si>
    <t>Fator K</t>
  </si>
  <si>
    <t>MÓDULO 05 –  Insumos diversos</t>
  </si>
  <si>
    <t>MÓDULO 06 – Custos Indireto, Lucros e Tributos</t>
  </si>
  <si>
    <t xml:space="preserve">Benefício Assistencial </t>
  </si>
  <si>
    <t>01 - NOME DA EMPRESA:</t>
  </si>
  <si>
    <t>02 - N° DO CNPJ:</t>
  </si>
  <si>
    <t>03 - ENDEREÇO:</t>
  </si>
  <si>
    <t>04 - BAIRRO:</t>
  </si>
  <si>
    <t>CIDADE:</t>
  </si>
  <si>
    <t>05 - CEP:</t>
  </si>
  <si>
    <t>e-mail:</t>
  </si>
  <si>
    <t>06 - TELEFONE COM DDD:</t>
  </si>
  <si>
    <t>FAX COM DDD:</t>
  </si>
  <si>
    <t>07 - NOME PARA CONTATO:</t>
  </si>
  <si>
    <t>10. DADOS BANCÁRIOS</t>
  </si>
  <si>
    <t>10.1 - Nome do Banco:</t>
  </si>
  <si>
    <t>Número do Banco:</t>
  </si>
  <si>
    <t>10.2 - Nome da Agência:</t>
  </si>
  <si>
    <t>Número da Agência:</t>
  </si>
  <si>
    <t>10.3 - Conta Corrente n°:</t>
  </si>
  <si>
    <t>NOME DO REPRESENTANTE DA EMPRESA QUE ASSINARÁ O CONTRATO (vide subitem 10.3 do Edital):</t>
  </si>
  <si>
    <t>Nome:</t>
  </si>
  <si>
    <t>Cargo:</t>
  </si>
  <si>
    <t>CPF:</t>
  </si>
  <si>
    <t>RG:</t>
  </si>
  <si>
    <t>Declaramos que não estamos cumprindo pena de declaração de inidoneidade imposta por qualquer ente da Administração Pública e que não existe qualquer outro fato impeditivo à participação desta empresa na presente licitação.
*Declaramos, sob as penas da Lei, que atendemos aos requisitos do artigo 3º da Lei Complementar nº 123 de 14/12/2006, estando apta a usufruir do tratamento favorecido estabelecido nos artigos 42 a 49 da citada Lei.
*Caso a empresa seja EPP ou ME.</t>
  </si>
  <si>
    <t>LOCAL</t>
  </si>
  <si>
    <t>POSTO</t>
  </si>
  <si>
    <t>QTDE</t>
  </si>
  <si>
    <t>UNITÁRIO MENSAL (R$)</t>
  </si>
  <si>
    <t>Outros (Gratificação por função)</t>
  </si>
  <si>
    <t>08 - Quantidade de folhas apresentadas neste conjunto de documentos, devidamente numeradas:  folhas. (inclusive esta folha iniciando-se com o número 1)</t>
  </si>
  <si>
    <t>NAVIRAI</t>
  </si>
  <si>
    <t>GPS</t>
  </si>
  <si>
    <t>Oficial</t>
  </si>
  <si>
    <t>COXIM</t>
  </si>
  <si>
    <t>Engenheiro civil</t>
  </si>
  <si>
    <t>Engenheiro eletricista</t>
  </si>
  <si>
    <t xml:space="preserve">VALOR MENSAL GERAL </t>
  </si>
  <si>
    <t>09 - Objeto: contratação de empresa especializada em manutenção preventiva e corretiva nos equipamentos e instalações prediais elétricas, hidrossanitárias, de prevenção contra e combate a incêndio e serviços de manutenção em obras civis dos prédios da Justiça Federal do Mato Grosso do Sul (JFMS).</t>
  </si>
  <si>
    <t>Aviso Prévio Indenizado</t>
  </si>
  <si>
    <t xml:space="preserve">Aviso Prévio Trabalhado  </t>
  </si>
  <si>
    <t>Incidência dos encargos do submodulo 2.2 sobre o aviso prévio trabalhado</t>
  </si>
  <si>
    <t>Item</t>
  </si>
  <si>
    <t>Custo unitário</t>
  </si>
  <si>
    <t>Quantidade Anual</t>
  </si>
  <si>
    <t>Custo mensal</t>
  </si>
  <si>
    <t>Custo Total Unitário Mensal:</t>
  </si>
  <si>
    <t>CALÇA + CAMISA</t>
  </si>
  <si>
    <t>LUVA PROTEÇÃO MANUAL EM LONA</t>
  </si>
  <si>
    <t>Descrição</t>
  </si>
  <si>
    <r>
      <rPr>
        <sz val="12"/>
        <rFont val="Calibri"/>
        <family val="2"/>
        <charset val="1"/>
      </rPr>
      <t xml:space="preserve">A CONTRATADA será obrigada a disponibilizar nas dependências da CONTRATANTE o ferramental mínimo (básico), nas quantidades necessárias para a perfeita execução dos serviços objeto deste Projeto Básico/Termo de Referência, sejam Serviços Contínuos ou Serviços Eventuais.
A relação abaixo </t>
    </r>
    <r>
      <rPr>
        <b/>
        <u/>
        <sz val="12"/>
        <rFont val="Calibri"/>
        <family val="2"/>
        <charset val="1"/>
      </rPr>
      <t>não é exaustiva</t>
    </r>
    <r>
      <rPr>
        <sz val="12"/>
        <rFont val="Calibri"/>
        <family val="2"/>
        <charset val="1"/>
      </rPr>
      <t>. A CONTRATADA estará obrigada a disponibilizar quaisquer outros materiais, equipamentos, aparelhos e ferramental que se fizerem necessários à perfeita execução dos serviços.</t>
    </r>
  </si>
  <si>
    <t>Fonte</t>
  </si>
  <si>
    <t>Código</t>
  </si>
  <si>
    <t>Unidade</t>
  </si>
  <si>
    <t>Quant.</t>
  </si>
  <si>
    <t>Preço</t>
  </si>
  <si>
    <t>Total do Item</t>
  </si>
  <si>
    <t>Unitário</t>
  </si>
  <si>
    <t>Parcial</t>
  </si>
  <si>
    <t>PREVISÃO DE EQUIPAMENTOS/FERRAMENTAL/INSTRUMENTOS</t>
  </si>
  <si>
    <t>SINAPI</t>
  </si>
  <si>
    <t>BOLSA DE LONA PARA FERRAMENTAS *50 X 35 X 25* CM</t>
  </si>
  <si>
    <t>UN</t>
  </si>
  <si>
    <t>FERRAMENTAS-SERRA MARMORE MAKITA 4100 NH 1300W 127V</t>
  </si>
  <si>
    <t>ENXADA LARGA COM CABO DE MADEIRA</t>
  </si>
  <si>
    <t>FORMAO CHANFRADO 3/4"</t>
  </si>
  <si>
    <t>DESEMPENADEIRA DE ACO LISA 12 X *25* CM COM CABO FECHADO DE MADEIRA</t>
  </si>
  <si>
    <t>DESEMPENADEIRA PLASTICA LISA *14 X 27*</t>
  </si>
  <si>
    <t>DESEMPENADEIRA DE AÇO DENTADA 10mm</t>
  </si>
  <si>
    <t>MARRETA ACO OITAVADO COM CABO 1 QUILO</t>
  </si>
  <si>
    <t>MARTELO TIPO UNHA 25"</t>
  </si>
  <si>
    <t>MARTELO DE BORRACHA</t>
  </si>
  <si>
    <t>SERROTE DE ACO 18" RAMADA DIAMANTE</t>
  </si>
  <si>
    <t>ARCO DE SERRA MANUAL AJUSTAVEL COM LAMINA</t>
  </si>
  <si>
    <t>ESPATULA DE ACO INOX COM CABO DE MADEIRA, LARGURA 8 CM</t>
  </si>
  <si>
    <t>ESPATULA DE PLASTICO LISA, LARGURA 10 CM</t>
  </si>
  <si>
    <t>ALICATE DE CORTE 8''</t>
  </si>
  <si>
    <t>ALICATE UNIVERSAL ISOLADO 8"</t>
  </si>
  <si>
    <t>ALICATE DE CORTE DIAGONAL 6 " COM ISOLAMENTO</t>
  </si>
  <si>
    <t>ALICATE VOLTIMETRO AMPERIMETRO DIGITAL CATEGORIA IV 300V 303</t>
  </si>
  <si>
    <t>ALICATE DE CRIMPAR RJ11, RJ12 E RJ45</t>
  </si>
  <si>
    <t>Badisco Digital Lcd Com Identificador De Chamadas</t>
  </si>
  <si>
    <t>CHAVE INGLESA 10"</t>
  </si>
  <si>
    <t xml:space="preserve">CHAVE DE GRIFO 36" </t>
  </si>
  <si>
    <t>JOGO DE CHAVE ALLEN COM 25 PEÇAS</t>
  </si>
  <si>
    <t>NÍVEL DE ALUMÍNIO COM 3 BOLHAS</t>
  </si>
  <si>
    <t>Parafusadeira a bateria</t>
  </si>
  <si>
    <t>ESCADA DUPLA DE ABRIR EM ALUMINIO, MODELO PINTOR, 8 DEGRAUS</t>
  </si>
  <si>
    <t>ESCADA EXTENSIVEL EM ALUMINIO COM 6,00 M ESTENDIDA</t>
  </si>
  <si>
    <t>TOTAL</t>
  </si>
  <si>
    <t>DEPRECIAÇÃO MENSAL DE EQUIPAMENTOS – ADOTADO 20,00% AO ANO ~1,67% AO MÊS</t>
  </si>
  <si>
    <t>Obs.: Ao final do contrato, após 60 meses, todas as ferramentas/equipamentos ficarão a disposição da JFMS.</t>
  </si>
  <si>
    <t>ANEXO ___ – PLANILHA DE CUSTOS DE FERRAMENTAL MÍNIMO + INSUMOS  - PARA CADA LOTE</t>
  </si>
  <si>
    <t>NAVIRAÍ</t>
  </si>
  <si>
    <t>MARÇO</t>
  </si>
  <si>
    <t>FONTE</t>
  </si>
  <si>
    <t>5143-25</t>
  </si>
  <si>
    <t>TOTAL MENSAL (R$)</t>
  </si>
  <si>
    <t>EPI</t>
  </si>
  <si>
    <t>RESPIRADOR DESCARTAVEL SEM VALVULA DE EXALACAO, PFF 1</t>
  </si>
  <si>
    <t>CÓDIGO</t>
  </si>
  <si>
    <t>SINAPI 04/2019</t>
  </si>
  <si>
    <t>OCULOS DE SEGURANCA CONTRA IMPACTOS COM LENTE INCOLOR, ARMACAO NYLON, COM PROTECAO UVA E UVB</t>
  </si>
  <si>
    <t>BOTA DE SEGURANCA COM BIQUEIRA DE ACO E COLARINHO ACOLCHOADO</t>
  </si>
  <si>
    <t>PREÇO DE MERCADO</t>
  </si>
  <si>
    <t>_</t>
  </si>
  <si>
    <r>
      <rPr>
        <b/>
        <sz val="10"/>
        <rFont val="Times New Roman"/>
        <family val="1"/>
      </rPr>
      <t>PODER JUDICIÁRIO
JUSTIÇA FEDERAL DE 1º GRAU EM MATO GROSSO DO SUL</t>
    </r>
  </si>
  <si>
    <t>Especificação dos materiais</t>
  </si>
  <si>
    <t>SERTÃO</t>
  </si>
  <si>
    <t>LEROY MERLIN</t>
  </si>
  <si>
    <t>EXTRA</t>
  </si>
  <si>
    <t>Valor Unit.</t>
  </si>
  <si>
    <t>Valor Total</t>
  </si>
  <si>
    <t>unid.</t>
  </si>
  <si>
    <t>AMERICANAS</t>
  </si>
  <si>
    <t>Preço médio</t>
  </si>
  <si>
    <t>MAGAZINE LUIZA</t>
  </si>
  <si>
    <t>PESQUISA DE MERCADO - 18/06/2019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</si>
  <si>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</si>
  <si>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</si>
  <si>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</si>
  <si>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</si>
  <si>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</si>
  <si>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</si>
  <si>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</si>
  <si>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</si>
  <si>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</si>
  <si>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</si>
  <si>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</si>
  <si>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</si>
  <si>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</si>
  <si>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</si>
  <si>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</si>
  <si>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</si>
  <si>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</si>
  <si>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</si>
  <si>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</si>
  <si>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</si>
  <si>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</si>
  <si>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</si>
  <si>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</si>
  <si>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</si>
  <si>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</si>
  <si>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</si>
  <si>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</si>
  <si>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</si>
  <si>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</si>
  <si>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</si>
  <si>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</si>
  <si>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</si>
  <si>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</si>
  <si>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</si>
  <si>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</si>
  <si>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</si>
  <si>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</si>
  <si>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</si>
  <si>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</si>
  <si>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ENXADA LARGA COM 
CABO DE MADEIRA</t>
  </si>
  <si>
    <t>C&amp;C (CASA E CONSTRUÇÃO)</t>
  </si>
  <si>
    <t>DUTRA MÁQUINAS</t>
  </si>
  <si>
    <t>FERRAMENTAS KENNEDY</t>
  </si>
  <si>
    <t>PÁ QUADRADA COM CABO</t>
  </si>
  <si>
    <t>MARRETA DE AÇO</t>
  </si>
  <si>
    <t>TALHADEIRA DE AÇO</t>
  </si>
  <si>
    <t>PESQUISA DE MERCADO - 19/06/2019</t>
  </si>
  <si>
    <t>ALICATE DE PRESSÃO DE 10"</t>
  </si>
  <si>
    <t>ALICATE DE CORTE 8"</t>
  </si>
  <si>
    <t>PONTEIRA DE AÇO MANUAL 8"</t>
  </si>
  <si>
    <t>DUTRA MAQUINAS</t>
  </si>
  <si>
    <t>PONTEIRA DE AÇO 8"</t>
  </si>
  <si>
    <t>RICARDO ELETRO</t>
  </si>
  <si>
    <r>
      <t xml:space="preserve">ALICATE PUNCH DOWN </t>
    </r>
    <r>
      <rPr>
        <sz val="16"/>
        <rFont val="Calibri"/>
        <family val="2"/>
        <charset val="1"/>
      </rPr>
      <t xml:space="preserve"> </t>
    </r>
  </si>
  <si>
    <t>CHAVE ENROLADEIRA</t>
  </si>
  <si>
    <t>ALICATE PUNCH DOWN</t>
  </si>
  <si>
    <t>CASAS BAHIA</t>
  </si>
  <si>
    <t>TESTADOR DE CABO DE REDE RJ11 E RJ 45</t>
  </si>
  <si>
    <t>BADISCO DIGITAL LCD COM IDENTIFICADOR DE CHAMAS</t>
  </si>
  <si>
    <t>C &amp;C - CASA E CONSTRUÇÃO</t>
  </si>
  <si>
    <t>FERRAMIX MAQUINAS E FERRAMENTAS</t>
  </si>
  <si>
    <t>NÍVEL DE ALUMINIO COM 3 BOLHAS</t>
  </si>
  <si>
    <t>JOGO DE CHAVE FENDA E PHILLIPS COM 5 PEÇAS</t>
  </si>
  <si>
    <t xml:space="preserve">JOGO DE CHAVES COMBINADAS 15 PEÇAS - 6 A 32 MM </t>
  </si>
  <si>
    <t>TRAVA DIAGONAL PARA ANDAIME 1,5X1M</t>
  </si>
  <si>
    <t>PLATAFORMA PARA ANDAIME 1,5X1M</t>
  </si>
  <si>
    <t>RODIZIO SIMPLES PARA ANDAIME COM TRAVA</t>
  </si>
  <si>
    <t xml:space="preserve">PAINEL DE ANDAIME METÁLICO TUBULAR 1,5X1M </t>
  </si>
  <si>
    <t xml:space="preserve">SAPATA AJUSTÁVEL </t>
  </si>
  <si>
    <t>FM DO BRASIL</t>
  </si>
  <si>
    <t>CAPACETE DE SEGURANCA ABA FRONTAL COM
 SUSPENSAO DE POLIETILENO, SEM JUGULAR (CLASSE B)</t>
  </si>
  <si>
    <t>COFERMETA</t>
  </si>
  <si>
    <t>LOJA DO MECÂNICO</t>
  </si>
  <si>
    <t>SUBMARINO</t>
  </si>
  <si>
    <t>CHAVE GRIFO 36"</t>
  </si>
  <si>
    <t>BRASFER</t>
  </si>
  <si>
    <t>-</t>
  </si>
  <si>
    <t>Jogo de Chaves Fenda e Phillips - 5 peças Profissional</t>
  </si>
  <si>
    <t>A CASA DOS MACACOS</t>
  </si>
  <si>
    <t>JOGO COMBINADO DE CHAVES 15 PEÇAS - 6 a 32 MM</t>
  </si>
  <si>
    <t>Mercado 02</t>
  </si>
  <si>
    <t>Mercado 04</t>
  </si>
  <si>
    <t>Mercado 06</t>
  </si>
  <si>
    <t>Mercado 09</t>
  </si>
  <si>
    <t>Mercado 10</t>
  </si>
  <si>
    <t>Mercado 13</t>
  </si>
  <si>
    <t>Mercado 16</t>
  </si>
  <si>
    <t>Mercado 17</t>
  </si>
  <si>
    <t>Mercado 18</t>
  </si>
  <si>
    <t>Mercado 23</t>
  </si>
  <si>
    <t>Mercado 24</t>
  </si>
  <si>
    <t>Mercado 19</t>
  </si>
  <si>
    <t>Mercado 20</t>
  </si>
  <si>
    <t>Mercado 26</t>
  </si>
  <si>
    <t>Mercado 27</t>
  </si>
  <si>
    <t>Mercado 29</t>
  </si>
  <si>
    <t>Mercado 31</t>
  </si>
  <si>
    <t>Mercado 33</t>
  </si>
  <si>
    <t>Mercado 34</t>
  </si>
  <si>
    <t>Mercado 35</t>
  </si>
  <si>
    <t>Mercado 36</t>
  </si>
  <si>
    <t>Mercado 15</t>
  </si>
  <si>
    <t>Mercado 37</t>
  </si>
  <si>
    <t>Mercado 38</t>
  </si>
  <si>
    <t>Mercado 40</t>
  </si>
  <si>
    <t>Mercado 41</t>
  </si>
  <si>
    <t>Mercado 42</t>
  </si>
  <si>
    <t>Mercado 39</t>
  </si>
  <si>
    <t>Mercado 43</t>
  </si>
  <si>
    <t>Mercado 44</t>
  </si>
  <si>
    <t>PESQUISA DE MERCADO - 24/06/2019</t>
  </si>
  <si>
    <t>SINAPI 05/19</t>
  </si>
  <si>
    <t>Especificação dos serviços</t>
  </si>
  <si>
    <t>Unid.</t>
  </si>
  <si>
    <t>Qte</t>
  </si>
  <si>
    <t>Referência</t>
  </si>
  <si>
    <t>DESCRIÇÃO</t>
  </si>
  <si>
    <t>HORISTA %</t>
  </si>
  <si>
    <t>GRUPO A</t>
  </si>
  <si>
    <t>A1</t>
  </si>
  <si>
    <t>A2</t>
  </si>
  <si>
    <t>SESI</t>
  </si>
  <si>
    <t>A3</t>
  </si>
  <si>
    <t>SENAI</t>
  </si>
  <si>
    <t>A4</t>
  </si>
  <si>
    <t>A5</t>
  </si>
  <si>
    <t>A6</t>
  </si>
  <si>
    <t>Salário-educação</t>
  </si>
  <si>
    <t>A7</t>
  </si>
  <si>
    <t>Seguro Contra Acidentes de Trabalho</t>
  </si>
  <si>
    <t>A8</t>
  </si>
  <si>
    <t>A9</t>
  </si>
  <si>
    <t>SECONCI</t>
  </si>
  <si>
    <t>TOTAL DE ENCARGOS BÁSICOS</t>
  </si>
  <si>
    <t>GRUPO B</t>
  </si>
  <si>
    <t>B1</t>
  </si>
  <si>
    <t>Repouso Semanal Remunerado</t>
  </si>
  <si>
    <t>B2</t>
  </si>
  <si>
    <t>Feriados</t>
  </si>
  <si>
    <t>B3</t>
  </si>
  <si>
    <t>Auxílio - Enfermidade</t>
  </si>
  <si>
    <t>B4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</si>
  <si>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</si>
  <si>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</si>
  <si>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</si>
  <si>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</si>
  <si>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</si>
  <si>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</si>
  <si>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</si>
  <si>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</si>
  <si>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</si>
  <si>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</si>
  <si>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</si>
  <si>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</si>
  <si>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TOTAL DE ENCARGOS SOCIAIS QUE RECEBEM INCIDÊNCIA DE A</t>
  </si>
  <si>
    <t>CRUPO C</t>
  </si>
  <si>
    <t>C1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</si>
  <si>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</si>
  <si>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</si>
  <si>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</si>
  <si>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</si>
  <si>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</si>
  <si>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</si>
  <si>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</si>
  <si>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</si>
  <si>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TOTAL DE ENCARGOS SOCIAIS que não recebem as incidências globais de A</t>
  </si>
  <si>
    <t>GRUPO D</t>
  </si>
  <si>
    <t>D1</t>
  </si>
  <si>
    <t>Reincidência de A sobre B</t>
  </si>
  <si>
    <t>D2</t>
  </si>
  <si>
    <t>Reincidência de Grupo A sobre Aviso Prévio Trabalhado e  Reincidência do FGTS sobre Aviso Prévio Indenizado</t>
  </si>
  <si>
    <t>Total da Taxas de incidências e reincidências</t>
  </si>
  <si>
    <t>TOTAL (A+B+C+D)</t>
  </si>
  <si>
    <t>SINAPI - ENCARGOS SOCIAIS</t>
  </si>
  <si>
    <t>Cálculo do BDI</t>
  </si>
  <si>
    <t>Resultado</t>
  </si>
  <si>
    <t>Adm</t>
  </si>
  <si>
    <t>AD</t>
  </si>
  <si>
    <t>desp financeiras</t>
  </si>
  <si>
    <t>DF</t>
  </si>
  <si>
    <t>risco, seguros</t>
  </si>
  <si>
    <t>R</t>
  </si>
  <si>
    <t>Taxa de tributos</t>
  </si>
  <si>
    <t>L</t>
  </si>
  <si>
    <t>iss</t>
  </si>
  <si>
    <t>pis</t>
  </si>
  <si>
    <t>cofins</t>
  </si>
  <si>
    <t>taxa de tributos</t>
  </si>
  <si>
    <t>Valor Unitário(R$)</t>
  </si>
  <si>
    <t>Valor</t>
  </si>
  <si>
    <r>
      <rPr>
        <b/>
        <sz val="10"/>
        <rFont val="Arial"/>
        <family val="2"/>
      </rPr>
      <t>Valor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com       BDI (R$)                       </t>
    </r>
    <r>
      <rPr>
        <sz val="10"/>
        <rFont val="Arial"/>
        <family val="2"/>
      </rPr>
      <t xml:space="preserve"> (</t>
    </r>
    <r>
      <rPr>
        <b/>
        <sz val="10"/>
        <rFont val="Arial"/>
        <family val="2"/>
      </rPr>
      <t>19,52%)</t>
    </r>
  </si>
  <si>
    <t xml:space="preserve">ENGENHEIRO CIVIL DE OBRA JUNIOR COM ENCARGOS COMPLEMENTARES - </t>
  </si>
  <si>
    <t>ENCARGOS SOCIAIS - DESONERADO</t>
  </si>
  <si>
    <t xml:space="preserve">ENGENHEIRO ELETRICISTA COM ENCARGOS COMPLEMENTARES - </t>
  </si>
  <si>
    <t>LOCALIDADE</t>
  </si>
  <si>
    <t>ENGENHEIRO ELETRICISTA - 16 HORAS MENSAIS</t>
  </si>
  <si>
    <t>ENGENHEIRO CIVIL - 16 HORAS MENSAIS</t>
  </si>
  <si>
    <t>CORUMBÁ / NAVIRAÍ - MS</t>
  </si>
  <si>
    <t>ENGENHEIRO CIVIL - 8 HORAS MENSAIS</t>
  </si>
  <si>
    <t>ENGENHEIRO ELETRICISTA - 8 HORAS MENSAIS</t>
  </si>
  <si>
    <t xml:space="preserve">COLHER DE PEDREIRO TAMANHO 8" </t>
  </si>
  <si>
    <t>CALÇA E CAMISA</t>
  </si>
  <si>
    <t xml:space="preserve">FERRAMENTAS-PLAINA MANUAL PARA MADEIRA </t>
  </si>
  <si>
    <t>COLHER DE PEDREIRO TAMANHO 8"</t>
  </si>
  <si>
    <t>TORRES CABRAL</t>
  </si>
  <si>
    <t>TRAMONTINA STORE</t>
  </si>
  <si>
    <t>PESQUISA DE MERCADO - 26/06/2019</t>
  </si>
  <si>
    <t>PIRES MARTINS</t>
  </si>
  <si>
    <t>ACQUAFORT</t>
  </si>
  <si>
    <t>ANHANGUERA FERRAMENTAS</t>
  </si>
  <si>
    <t>NER SUPRIMENTOS</t>
  </si>
  <si>
    <t>LOJA DO MECÃNICO</t>
  </si>
  <si>
    <t>ALICATE VOLTIMETRO AMPERIMETRO DIGITAL</t>
  </si>
  <si>
    <t>MADEIRA MADEIRA</t>
  </si>
  <si>
    <t>KAMP</t>
  </si>
  <si>
    <t>LOJAMATEL</t>
  </si>
  <si>
    <t>PIERTELECOM</t>
  </si>
  <si>
    <t>TECNO FERRAMENTAS</t>
  </si>
  <si>
    <t>LOJA STANDER</t>
  </si>
  <si>
    <t>CP ELETRONICOS</t>
  </si>
  <si>
    <t>CASA MACACOS</t>
  </si>
  <si>
    <t>ADVANCE</t>
  </si>
  <si>
    <t>LOJA DO MECANICO</t>
  </si>
  <si>
    <t>FIO DE PRUMO AÇO Nº 3</t>
  </si>
  <si>
    <t>PALÁCIO DAS FERRAMENTAS</t>
  </si>
  <si>
    <t>FERRAMIX</t>
  </si>
  <si>
    <t>A MEGA LOJA</t>
  </si>
  <si>
    <t>LOJA MECANICO</t>
  </si>
  <si>
    <t>ESMERILHADEIRA ANGULAR 4.1/2"  127V C/DISCO E MALETA</t>
  </si>
  <si>
    <t xml:space="preserve">ESMERILHADEIRA ANGULAR 4.1/2", MÍNIMO 750W, 127V C/ PELO MENOS 10 DISCOS E C/ MALETA. </t>
  </si>
  <si>
    <t>MGM FERRAMENTAS</t>
  </si>
  <si>
    <t>ANT</t>
  </si>
  <si>
    <t>ESTRELA 10</t>
  </si>
  <si>
    <t>PÁ DE BICO #4  COM CABO E MANOPLA</t>
  </si>
  <si>
    <t>ANHANGUERA</t>
  </si>
  <si>
    <t>C&amp;C</t>
  </si>
  <si>
    <t>PESQUISA DE MERCADO - 28/06/2019</t>
  </si>
  <si>
    <t>CAVADEIRA ARTICULADA COM CABO MADEIRA</t>
  </si>
  <si>
    <t>CAVADEIRA ARTICULADA C/ CABO MADEIRA</t>
  </si>
  <si>
    <t>FERRAMENTAS-FURADEIRA DE IMPACTO  3/8" 450W 127v. Referência: Bosch</t>
  </si>
  <si>
    <t>COPAFER</t>
  </si>
  <si>
    <t>ULTRA MAQUINAS</t>
  </si>
  <si>
    <t>GUIMEPA</t>
  </si>
  <si>
    <t>FURADEIRA IMPACTO BOSCH 3/8" 450W 127v</t>
  </si>
  <si>
    <t>FERRAMENTAS KENEDDY</t>
  </si>
  <si>
    <t>SEG MAGAZINE</t>
  </si>
  <si>
    <t>CIRILO CABOS</t>
  </si>
  <si>
    <t xml:space="preserve">FERRAMENTAS-PLAINA MANUAL PARA MADEIRA. </t>
  </si>
  <si>
    <t xml:space="preserve">PARAFUSADEIRAA BATERIA </t>
  </si>
  <si>
    <t>ALICATE UNIVERSAL  8"</t>
  </si>
  <si>
    <t xml:space="preserve">FIO DE PRUMO Nº 3 </t>
  </si>
  <si>
    <t>PESQUISA DE MERCADO - 19/06/2019 e 02/07/2019</t>
  </si>
  <si>
    <t>Ref: SINAPI 05/2019</t>
  </si>
  <si>
    <t>TOTAL 30 MESES (R$)</t>
  </si>
  <si>
    <t>Valor Total dos Serviços - 30 meses</t>
  </si>
  <si>
    <t>VALOR 30 MESES</t>
  </si>
  <si>
    <t>PLANILHA TOTALIZADORA</t>
  </si>
  <si>
    <t>OBSERVAÇÕES</t>
  </si>
  <si>
    <t xml:space="preserve">        PRECOS DE INSUMOS - BANCO NACIONAL</t>
  </si>
  <si>
    <t/>
  </si>
  <si>
    <t>MES DE COLETA: 05/2019</t>
  </si>
  <si>
    <t>LOCALIDADE: 4186 - CAMPO GRANDE</t>
  </si>
  <si>
    <t>ENCARGOS SOCIAIS DESONERADOS (%) HORISTA  90,21  MENSALISTA  51,28</t>
  </si>
  <si>
    <t xml:space="preserve">COD.  </t>
  </si>
  <si>
    <t>DESCRICAO DO INSUMO</t>
  </si>
  <si>
    <t>UNIDADE DE MEDIDA</t>
  </si>
  <si>
    <t>CUSTO UNITÁRIO (R$)</t>
  </si>
  <si>
    <t>PREÇO UNITÁRIO COM 10% BDI (R$)</t>
  </si>
  <si>
    <t>MATERIAIS DE CONSTRUÇÃO CIVIL</t>
  </si>
  <si>
    <t>ACO CA-50, 10,0 MM, DOBRADO E CORTADO</t>
  </si>
  <si>
    <t xml:space="preserve">KG    </t>
  </si>
  <si>
    <t>ACO CA-50, 10,0 MM, VERGALHAO</t>
  </si>
  <si>
    <t xml:space="preserve">ADAPTADOR PVC PARA SIFAO METALICO, SOLDAVEL, COM ANEL BORRACHA (JE), 40 MM X 1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</si>
  <si>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    </t>
  </si>
  <si>
    <t xml:space="preserve">ADAPTADOR PVC PARA SIFAO, ROSCAVEL, 40 MM X 1 1/4"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</si>
  <si>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 CURTO COM BOLSA E ROSCA, 20 MM X 1/2", PARA AGUA FRIA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</si>
  <si>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 CURTO COM BOLSA E ROSCA, 25 MM X 3/4", PARA AGUA FRIA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</si>
  <si>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 CURTO COM BOLSA E ROSCA, 32 MM X 1", PARA AGUA FRIA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</si>
  <si>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COM FLANGE E ANEL DE VEDACAO, 20 MM X 1/2", PARA CAIXA D'AGUA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</si>
  <si>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COM FLANGE E ANEL DE VEDACAO, 25 MM X 3/4", PARA CAIXA D'AGUA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</si>
  <si>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COM FLANGE E ANEL DE VEDACAO, 32 MM X 1", PARA CAIXA D'AGUA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</si>
  <si>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COM FLANGES LIVRES, 25 MM X 3/4", PARA CAIXA D'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</si>
  <si>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COM FLANGES LIVRES, 32 MM X 1", PARA CAIXA D'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</si>
  <si>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LONGO, COM FLANGE LIVRE,  25 MM X 3/4", PARA CAIXA D'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</si>
  <si>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 SOLDAVEL, LONGO, COM FLANGE LIVRE,  32 MM X 1", PARA CAIXA D'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</si>
  <si>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ADAPTADOR PVC, ROSCAVEL, PARA VALVULA PIA OU LAVATORIO, 40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</si>
  <si>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ADESIVO PLASTICO PARA PVC, BISNAGA COM 75 GR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</si>
  <si>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ANEL BORRACHA PARA TUBO ESGOTO PREDIAL DN 40 MM (NBR 5688)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</si>
  <si>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ANEL BORRACHA PARA TUBO ESGOTO PREDIAL DN 50 MM (NBR 5688)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</si>
  <si>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ANEL BORRACHA PARA TUBO ESGOTO PREDIAL DN 75 MM (NBR 5688)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</si>
  <si>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ANEL BORRACHA PARA TUBO ESGOTO PREDIAL, DN 100 MM (NBR 5688)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</si>
  <si>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ARAME GALVANIZADO 12 BWG, 2,76 MM (0,048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</si>
  <si>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ARAME RECOZIDO 18 BWG, 1,25 MM (0,01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</si>
  <si>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AREIA FINA - POSTO JAZIDA/FORNECEDOR (RETIRADO NA JAZIDA, SEM TRANSPORTE)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</si>
  <si>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M3    </t>
  </si>
  <si>
    <t xml:space="preserve">ARGAMASSA COLANTE AC I PARA CERAMICAS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</si>
  <si>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ARRUELA  EM ACO GALVANIZADO, DIAMETRO EXTERNO = 35MM, ESPESSURA = 3MM, DIAMETRO DO FURO= 18MM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</si>
  <si>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ASSENTO SANITARIO DE PLASTICO, TIPO CONVENCIONAL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</si>
  <si>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BACIA SANITARIA (VASO) COM CAIXA ACOPLADA, DE LOUCA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</si>
  <si>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BATENTE/ PORTAL/ ADUELA/ MARCO MACICO, E= *3 CM, L= *13 CM, *60 CM A 120* CM X *210 CM,  EM CEDRINHO/ ANGELIM COMERCIAL/ EUCALIPTO/ CURUPIXA/ PEROBA/ CUMARU OU EQUIVALENTE DA REGIAO (NAO INCLUI ALIZARES)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</si>
  <si>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JG    </t>
  </si>
  <si>
    <t xml:space="preserve">BLOCO CERAMICO (ALVENARIA DE VEDACAO), 8 FUROS, DE 9 X 19 X 19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</si>
  <si>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BLOQUETE/PISO INTERTRAVADO DE CONCRETO - MODELO ONDA/16 FACES/RETANGULAR/TIJOLINHO/PAVER/HOLANDES/PARALELEPIPEDO, 20 CM X 10 CM, E = 10CM, RESISTENCIA DE 35 MPA (NBR 9781), COR NATURAL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</si>
  <si>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M2    </t>
  </si>
  <si>
    <t xml:space="preserve">BOLSA DE LIGACAO EM PVC FLEXIVEL PARA VASO SANITARIO 1.1/2 " (40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</si>
  <si>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BUCHA DE NYLON SEM ABA S12, COM PARAFUSO DE 5/16" X 80 MM EM ACO ZINCADO COM ROSCA SOBERBA E CABECA SEXTAVADA</t>
  </si>
  <si>
    <t xml:space="preserve">BUCHA DE NYLON SEM ABA S10, COM PARAFUSO DE 6,10 X 65 MM EM ACO ZINCADO COM ROSCA SOBERBA, CABECA CHATA E FENDA PHILLIPS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</si>
  <si>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BUCHA DE NYLON SEM ABA S6, COM PARAFUSO DE 4,20 X 40 MM EM ACO ZINCADO COM ROSCA SOBERBA, CABECA CHATA E FENDA PHILLIPS</t>
  </si>
  <si>
    <t xml:space="preserve">BUCHA DE REDUCAO DE PVC, SOLDAVEL, CURTA, COM 25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</si>
  <si>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CURTA, COM 32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</si>
  <si>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CURTA, COM 40 X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</si>
  <si>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CURTA, COM 50 X 40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</si>
  <si>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CURTA, COM 60 X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</si>
  <si>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CURTA, COM 75 X 60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</si>
  <si>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CURTA, COM 85 X 75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</si>
  <si>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32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</si>
  <si>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40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</si>
  <si>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40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</si>
  <si>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50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</si>
  <si>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50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</si>
  <si>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50 X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</si>
  <si>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60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</si>
  <si>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60 X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</si>
  <si>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60 X 40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</si>
  <si>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60 X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</si>
  <si>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75 X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</si>
  <si>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COM 85 X 60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</si>
  <si>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DE PVC, SOLDAVEL, LONGA, 50 X 40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</si>
  <si>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 ROSCAVEL 1 1/2" X 1"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</si>
  <si>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 ROSCAVEL 3/4" X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</si>
  <si>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 ROSCAVEL, 1 1/2" X 3/4"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</si>
  <si>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 ROSCAVEL, 1" X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</si>
  <si>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 ROSCAVEL, 1" X 3/4"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</si>
  <si>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PVC, ROSCAVEL,  2"  X 1 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</si>
  <si>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PVC, ROSCAVEL, 1 1/2"  X1 1/4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</si>
  <si>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PVC, ROSCAVEL, 1 1/4"  X 3/4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</si>
  <si>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PVC, ROSCAVEL, 1 1/4" X 1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</si>
  <si>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PVC, ROSCAVEL, 2"  X 1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</si>
  <si>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BUCHA DE REDUCAO PVC, ROSCAVEL, 2"  X 1 1/4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</si>
  <si>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CADEADO SIMPLES/COMUM, EM LATAO MACICO CROMADO, LARGURA DE 25 MM, HASTE DE ACO TEMPERADO, CEMENTADO (NAO LONGA), INCLUI 2 CHAVES</t>
  </si>
  <si>
    <t xml:space="preserve">CAIBRO DE MADEIRA NAO APARELHADA 5 X 5 CM (2 X 2 ") PINUS, MISTA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</si>
  <si>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    </t>
  </si>
  <si>
    <t xml:space="preserve">CAIXA SIFONADA PVC 150 X 150 X 50MM COM TAMPA CEGA QUADRADA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</si>
  <si>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100 X 100 X 40 MM, COM GRELHA REDONDA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</si>
  <si>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100 X 100 X 50 MM, COM GRELHA REDONDA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</si>
  <si>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150 X 150 X 50 MM, COM GRELHA QUADRADA BRANCA (NBR 5688)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</si>
  <si>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150 X 150 X 50 MM, COM GRELHA REDONDA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</si>
  <si>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150 X 185 X 75 MM, COM GRELHA QUADRADA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</si>
  <si>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150 X 185 X 75 MM, COM TAMPA CEGA QUADRADA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</si>
  <si>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CAIXA SIFONADA PVC, 250 X 230 X 75 MM, COM TAMPA E PORTA TAMPA QUADRADA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</si>
  <si>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"U" ALUMINIO ABAS IGUAIS 1 ", E = 3/32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</si>
  <si>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ACO ABAS IGUAIS (QUALQUER BITOLA), ESPESSURA ENTRE 1/8" E 1/4"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</si>
  <si>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DESIGUAIS 1" X 3/4 ", E = 1/8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</si>
  <si>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DESIGUAIS 2 1/2" X 1/2 ", E = 3/16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</si>
  <si>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IGUAIS 1 ", E = 1/8 ", 25,40 X 3,17 MM (0,408 KG/M)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</si>
  <si>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IGUAIS 1 ", E = 3 /16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</si>
  <si>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IGUAIS 1 1/2 ", E = 3/16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</si>
  <si>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IGUAIS 1 1/4 ", E = 3/16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</si>
  <si>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IGUAIS 2 ", E = 1/4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</si>
  <si>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ALUMINIO ABAS IGUAIS 2 ", E = 1/8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</si>
  <si>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DE ACO 3 "  X  3 "  X  1/4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</si>
  <si>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FERRO GALVANIZADO DE ABAS IGUAIS, 1 1/2" X 1/4" (L X E), 3,40 KG/M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</si>
  <si>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FERRO GALVANIZADO DE ABAS IGUAIS, 1" X 1/8" (L X E) , 1,20KG/M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</si>
  <si>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FERRO GALVANIZADO DE ABAS IGUAIS, 2" X 3/8" (L X E), 6,9 KG/M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</si>
  <si>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CANTONEIRA FERRO GALVANIZADO DE ABAS IGUAIS, 3/4" X 1/8" (L X 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</si>
  <si>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1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</si>
  <si>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1 1/4",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</si>
  <si>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</si>
  <si>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1", 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</si>
  <si>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2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</si>
  <si>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</si>
  <si>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3/4", 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</si>
  <si>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ROSCAVEL, 3",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</si>
  <si>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DN 100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</si>
  <si>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DN 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</si>
  <si>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DN 75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</si>
  <si>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</si>
  <si>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</si>
  <si>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</si>
  <si>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40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</si>
  <si>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</si>
  <si>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60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</si>
  <si>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75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</si>
  <si>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CAP PVC, SOLDAVEL, 85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</si>
  <si>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CHAPA DE GESSO ACARTONADO, RESISTENTE A UMIDADE (RU), COR VERDE, E = 12,5 MM, 1200 X 1800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</si>
  <si>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CHAPA DE GESSO ACARTONADO, STANDARD (ST), COR BRANCA, E = 12,5 MM, 1200 X 1800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</si>
  <si>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CHAPA DE MADEIRA COMPENSADA NAVAL (COM COLA FENOLICA), E = 10 MM, DE *1,60 X 2,20*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</si>
  <si>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CIMENTO PORTLAND COMPOSTO CP II-32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</si>
  <si>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COLA BRANCA BASE PVA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</si>
  <si>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     </t>
  </si>
  <si>
    <t xml:space="preserve">CONDUTOR PLUVIAL, PVC, CIRCULAR, DIAMETRO ENTRE 80 E 100 MM, PARA DRENAGEM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</si>
  <si>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CONJUNTO ARRUELAS DE VEDACAO 5/16" PARA TELHA FIBROCIMENTO (UMA ARRUELA METALICA E UMA ARRUELA PVC - CONICAS)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</si>
  <si>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CJ    </t>
  </si>
  <si>
    <t xml:space="preserve">CONJUNTO DE FERRAGENS PIVO, PARA PORTA PIVOTANTE DE ATE 100 KG, REGULAVEL COM ESFERA , CROMADO - SUPERIOR E INFERIOR - COMPLETO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</si>
  <si>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CONJUNTO DE LIGACAO PARA BACIA SANITARIA AJUSTAVEL, EM PLASTICO BRANCO, COM TUBO, CANOPLA E ESPUDE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</si>
  <si>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CORANTE LIQUIDO PARA TINTA PVA, BISNAGA 50 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</si>
  <si>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CUMEEIRA PARA TELHA CERAMICA, COMPRIMENTO DE *41* CM, RENDIMENTO DE *3* TELHAS/M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</si>
  <si>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20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</si>
  <si>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25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</si>
  <si>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32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</si>
  <si>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40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</si>
  <si>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50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</si>
  <si>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60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</si>
  <si>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75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</si>
  <si>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45 GRAUS, SOLDAVEL, 85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</si>
  <si>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20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</si>
  <si>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25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</si>
  <si>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32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</si>
  <si>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40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</si>
  <si>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50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</si>
  <si>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60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</si>
  <si>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75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</si>
  <si>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DE PVC 90 GRAUS, SOLDAVEL, 85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</si>
  <si>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CURTA 90 G, DN 50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</si>
  <si>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CURTA 90 GRAUS, DN 40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</si>
  <si>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CURTA 90 GRAUS, DN 75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</si>
  <si>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CURTA 90 GRAUS,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</si>
  <si>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LEVE, 90 GRAUS, COM PONTA E BOLSA LISA, DN 150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</si>
  <si>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45 GRAUS,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</si>
  <si>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45G, DN 50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</si>
  <si>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45G, DN 75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</si>
  <si>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90 GRAUS,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</si>
  <si>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90 GRAUS, 40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</si>
  <si>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90 GRAUS, 50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</si>
  <si>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LONGA 90 GRAUS, 75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</si>
  <si>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90 GRAUS, ROSCAVEL, 1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</si>
  <si>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90 GRAUS, ROSCAVEL, 1 1/4",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</si>
  <si>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90 GRAUS, ROSCAVEL,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</si>
  <si>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90 GRAUS, ROSCAVEL, 1",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</si>
  <si>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90 GRAUS, ROSCAVEL, 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</si>
  <si>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CURVA PVC 90 GRAUS, ROSCAVEL, 3/4",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</si>
  <si>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DOBRADICA EM ACO/FERRO, 3 1/2" X  3", E= 1,9  A 2 MM, COM ANEL,  CROMADO OU ZINCADO, TAMPA BOLA, COM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</si>
  <si>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DOBRADICA EM ACO/FERRO, 3" X 2 1/2", E= 1,2 A 1,8 MM, SEM ANEL,  CROMADO OU ZINCADO, TAMPA BOLA, COM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</si>
  <si>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DOBRADICA EM ACO/FERRO, 3" X 2 1/2", E= 1,2 A 1,8 MM, SEM ANEL,  CROMADO OU ZINCADO, TAMPA CHATA, COM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</si>
  <si>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DOBRADICA EM ACO/FERRO, 3" X 2 1/2", E= 1,9 A 2 MM, SEM ANEL,  CROMADO OU ZINCADO, TAMPA BOLA, COM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</si>
  <si>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DOBRADICA EM ACO/FERRO, 4" X 3", E= 2,2 A 3,0 MM, COM ANEL, CROMADO OU ZINCADO,TAMPA BOLA, COM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</si>
  <si>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DOBRADICA EM LATAO, 3 " X 2 1/2 ", E= 1,9 A 2 MM, COM ANEL, CROMADO, TAMPA BOLA, COM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</si>
  <si>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DUCHA HIGIENICA PLASTICA COM REGISTRO METALICO 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</si>
  <si>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EMENDA PARA CALHA PLUVIAL, PVC, DIAMETRO ENTRE 119 E 170 MM, PARA DRENAGEM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</si>
  <si>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ENGATE / RABICHO FLEXIVEL INOX 1/2 " X 30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</si>
  <si>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ENGATE / RABICHO FLEXIVEL INOX 1/2 " X 40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</si>
  <si>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ENGATE/RABICHO FLEXIVEL PLASTICO (PVC OU ABS) BRANCO 1/2 " X 30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</si>
  <si>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ENGATE/RABICHO FLEXIVEL PLASTICO (PVC OU ABS) BRANCO 1/2 " X 40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</si>
  <si>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ESPACADOR / DISTANCIADOR CIRCULAR COM ENTRADA LATERAL, EM PLASTICO, PARA VERGALHAO *4,2 A 12,5* MM, COBRIMENTO 20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</si>
  <si>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ESPACADOR / DISTANCIADOR TIPO GARRA DUPLA, EM PLASTICO, COBRIMENTO *20* MM, PARA FERRAGENS DE LAJES E FUNDO DE VIGAS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</si>
  <si>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ESPACADOR / DISTANCIADOR TIPO PINO EM PLASTICO, PARA VERGALHAO ATE 10 MM, PARA APOIO DE ARMADURA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</si>
  <si>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ESPACADOR / SEPARADOR DE BARRA , METALICO, TIPO CARAMBOLA, PARA TIRANTES, 25 X 84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</si>
  <si>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ESPACADOR OU DISTANCIADOR, EM PLASTICO, TIPO APOIO DE CORDOALHA (CARANGUEJO), PARA ARMADURA NEGATIVA E PROTENSAO, COBRIMENTO 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</si>
  <si>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ESPACADOR/SEPARADOR DE CORDOALHA TIPO DISCO 12 FUROS DE 14 MM, PARA TIRANTES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</si>
  <si>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ESPUMA EXPANSIVA DE POLIURETANO, APLICACAO MANUAL - 500 ML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</si>
  <si>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ESTILETE DE METAL, LAMINA 18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</si>
  <si>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ESTOPA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</si>
  <si>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ESTOPIM SIMPLES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</si>
  <si>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FECHADURA DE EMBUTIR PARA PORTA EXTERNA / ENTRADA, MAQUINA 55 MM, COM CILINDRO, MACANETA ALAVANCA E ESPELHO EM METAL CROMADO - NIVEL SEGURANCA MEDIO - COMPLETA</t>
  </si>
  <si>
    <t xml:space="preserve">FECHADURA DE EMBUTIR PARA PORTA EXTERNA, MAQUINA 40 MM, COM CILINDRO, MACANETA ALAVANCA E ROSETA REDONDA EM METAL CROMADO - NIVEL DE SEGURANCA MEDIO - COMPLETA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</si>
  <si>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FECHADURA DE EMBUTIR PARA PORTA EXTERNA, MAQUINA 55 MM, COM CILINDRO, MACANETA ALAVANCA E ROSETA REDONDA EM METAL CROMADO - NIVEL DE SEGURANCA MEDIO - COMPLETA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</si>
  <si>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FECHADURA DE EMBUTIR PARA PORTA INTERNA, TIPO GORGES (CHAVE GRANDE), MAQUINA 40 MM, MACANETA ALAVANCA E ESPELHO EM METAL CROMADO - NIVEL SEGURANCA MEDIO - COMPLETA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</si>
  <si>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FECHADURA DE EMBUTIR PARA PORTA INTERNA, TIPO GORGES (CHAVE GRANDE), MAQUINA 55 MM, MACANETAS ALAVANCA E ROSETAS REDONDAS EM METAL CROMADO - NIVEL SEGURANCA MEDIO - COMPLETA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</si>
  <si>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FECHADURA TUBULAR CROMADA, MACANETA DIAMETRO *30* MM, CILINDRO CENTRAL COM CHAVE EXTERNA E BOTAO INTERNO, MAQUINA *70* MM - COMPLETA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</si>
  <si>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FELTRO EM LA DE ROCHA, 1 FACE REVESTIDA COM PAPEL ALUMINIZADO, EM ROLO, DENSIDADE = 32 KG/M3, E=*50* MM (COLETADO CAIXA)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</si>
  <si>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FERROLHO / FECHO CHATO, DE SOBREPOR, EM FERRO ZINCADO, REFORCADO, 5", COM PORTA CADEADO, PARA PORTAO, PORTA E JANELA -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</si>
  <si>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FERROLHO / FECHO CHATO, DE SOBREPOR, EM FERRO ZINCADO, REFORCADO, 6", COM PORTA CADEADO, PARA PORTAO, PORTA E JANELA -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</si>
  <si>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FERROLHO / FECHO CHATO, EM FERRO ZINCADO, LEVE, 3", COM PORTA CADEADO, PARA PORTAO, PORTA E JANELA -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</si>
  <si>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FINCAPINO CURTO CALIBRE 22 VERMELHO, CARGA MEDIA (ACAO 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</si>
  <si>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CENTO </t>
  </si>
  <si>
    <t xml:space="preserve">FINCAPINO LONGO CALIBRE 22, CARGA FORTE (ACAO 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</si>
  <si>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CREPE ROLO DE 25 MM X 50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</si>
  <si>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DE ALUMINIO PARA PROTECAO DO CONDUTOR LARGURA 10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</si>
  <si>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DE PAPEL MICROPERFURADO, 50 X 150 MM, PARA TRATAMENTO DE JUNTAS DE CHAPA DE GESSO PARA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</si>
  <si>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DE PAPEL REFORCADA COM LAMINA DE METAL PARA REFORCO DE CANTOS DE CHAPA DE GESSO PARA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</si>
  <si>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ISOLANTE DE BORRACHA AUTOFUSAO, USO ATE 69 KV (ALTA TENSAO)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</si>
  <si>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METALICA GRAVADA, L = 17 MM, ROLO DE 25 M, CARGA RECOMENDADA = *120* KGF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</si>
  <si>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METALICA PERFURADA, L = *18* MM, ROLO DE 30 M, CARGA RECOMENDADA = *30* KGF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</si>
  <si>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METALICA PERFURADA, L = 17 MM, ROLO DE 30 M, CARGA RECOMENDADA = *19* KGF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</si>
  <si>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PLASTICA ZEBRADA PARA DEMARCACAO DE AREAS, LARGURA = 7 CM, SEM ADESIVO (COLETADO CAIXA)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</si>
  <si>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VEDA ROSCA EM ROLOS DE 18 MM X 10 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</si>
  <si>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VEDA ROSCA EM ROLOS DE 18 MM X 25 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</si>
  <si>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FITA VEDA ROSCA EM ROLOS DE 18 MM X 50 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</si>
  <si>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FIXADOR DE ABA AUTOTRAVANTE PARA TELHA DE FIBROCIMENTO, TIPO CANALETE 90 OU KALHETAO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</si>
  <si>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FIXADOR DE ABA SIMPLES PARA TELHA DE FIBROCIMENTO, TIPO CANALETA 49 OU KALHETA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</si>
  <si>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FIXADOR DE ABA SIMPLES PARA TELHA DE FIBROCIMENTO, TIPO CANALETA 90 OU KALHETAO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</si>
  <si>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FUNDO ANTICORROSIVO PARA METAIS FERROSOS (ZARCAO)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</si>
  <si>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FUNDO PREPARADOR ACRILICO BASE AGUA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</si>
  <si>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FUNDO SINTETICO NIVELADOR BRANCO FOSCO PARA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</si>
  <si>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GL    </t>
  </si>
  <si>
    <t xml:space="preserve">GONZO DE EMBUTIR, EM LATAO / ZAMAC, *20 X 48* MM, PARA JANELA BASCULANTE / PIVOTANTE - 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</si>
  <si>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   </t>
  </si>
  <si>
    <t xml:space="preserve">GONZO DE SOBREPOR, EM LATAO / ZAMAC, PARA JANELA PIVOTANTE -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</si>
  <si>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GRAMA ESMERALDA OU SAO CARLOS OU CURITIBANA, EM PLACAS, SEM PLANTIO</t>
  </si>
  <si>
    <t xml:space="preserve">GRAUTE CIMENTICIO PARA USO GERAL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</si>
  <si>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GRELHA DE CONCRETO DE PRE-MOLDADA *15 X 75 X 52* CM (A X C X L)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</si>
  <si>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GRELHA FOFO ARTICULADA, CARGA MAXIMA 1,5 T, *300 X 1000* MM, E= *15*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</si>
  <si>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GRELHA FOFO SIMPLES COM REQUADRO, CARGA MAXIMA 1,5 T, 150 X 1000 MM, E= *15*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</si>
  <si>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GRELHA FOFO SIMPLES COM REQUADRO, CARGA MAXIMA 1,5 T, 200 X 1000 MM, E= *15*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</si>
  <si>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GRELHA PVC BRANCA QUADRADA, 150 X 150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</si>
  <si>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GRELHA PVC CROMADA REDONDA, 150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</si>
  <si>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GUARNICAO/ ALIZAR/ VISTA MACICA, E= *1* CM, L= *4,5* CM, EM CEDRINHO/ ANGELIM COMERCIAL/  EUCALIPTO/ CURUPIXA/ PEROBA/ CUMARU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</si>
  <si>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GUARNICAO/ ALIZAR/ VISTA MACICA, E= *1* CM, L= *4,5* CM, EM PINUS/ TAUARI/ VIROLA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</si>
  <si>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GUARNICAO/MOLDURA DE ACABAMENTO PARA ESQUADRIA DE ALUMINIO ANODIZADO NATURAL, PARA 1 FACE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</si>
  <si>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DE REDUCAO, PVC SOLDAVEL, 90 GRAUS,  25 MM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</si>
  <si>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DE REDUCAO, PVC SOLDAVEL, 90 GRAUS,  32 MM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</si>
  <si>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DE REDUCAO, PVC, ROSCAVEL COM BUCHA DE LATAO, 90 GRAUS,  3/4"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</si>
  <si>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DE REDUCAO, PVC, ROSCAVEL, 90 GRAUS, 1"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</si>
  <si>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DE REDUCAO, PVC, ROSCAVEL, 90 GRAUS, 3/4"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</si>
  <si>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 COM VISITA, 90 GRAUS, DN 100 X 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</si>
  <si>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 LEVE, 45 GRAUS, DN 150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</si>
  <si>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 LEVE, 90 GRAUS, DN 150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</si>
  <si>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 SOLDAVEL COM ROSCA, 90 GRAUS, 20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</si>
  <si>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 SOLDAVEL COM ROSCA, 90 GRAUS, 25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</si>
  <si>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 SOLDAVEL COM ROSCA, 90 GRAUS, 25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</si>
  <si>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 SOLDAVEL COM ROSCA, 90 GRAUS, 32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</si>
  <si>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COM BOLSA E ANEL, 90 GRAUS, DN 40 X *38*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</si>
  <si>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ROSCAVEL, 45 GRAUS,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</si>
  <si>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ROSCAVEL, 45 GRAUS, 1",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</si>
  <si>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ROSCAVEL, 45 GRAUS,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</si>
  <si>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ROSCAVEL, 90 GRAUS,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</si>
  <si>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ROSCAVEL, 90 GRAUS, 1",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</si>
  <si>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ROSCAVEL, 90 GRAUS,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</si>
  <si>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COM BUCHA DE LATAO, 90 GRAUS, 20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</si>
  <si>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COM BUCHA DE LATAO, 90 GRAUS, 25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</si>
  <si>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COM BUCHA DE LATAO, 90 GRAUS, 25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</si>
  <si>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COM BUCHA DE LATAO, 90 GRAUS, 32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</si>
  <si>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90 GRAUS,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</si>
  <si>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90 GRAUS,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</si>
  <si>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90 GRAUS,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</si>
  <si>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90 GRAUS, 40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</si>
  <si>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SOLDAVEL, 90 GRAUS,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</si>
  <si>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45 GRAUS, ROSCAVEL,  1 1/2",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</si>
  <si>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45 GRAUS, ROSCAVEL, 1 1/4",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</si>
  <si>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45 GRAUS, ROSCAVEL, 2",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</si>
  <si>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60 GRAUS, DIAMETRO ENTRE 80 E 100 MM, PARA DRENAGEM PLUVIAL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</si>
  <si>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90 GRAUS, DIAMETRO ENTRE 80 E 100 MM, PARA DRENAGEM PLUVIAL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</si>
  <si>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90 GRAUS, ROSCAVEL, 1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</si>
  <si>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90 GRAUS, ROSCAVEL, 1 1/4",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</si>
  <si>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 PVC, 90 GRAUS, ROSCAVEL, 2",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</si>
  <si>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JOELHO, PVC COM ROSCA E BUCHA LATAO, 90 GRAUS, 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</si>
  <si>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JOELHO, PVC SOLDAVEL, 45 GRAUS,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</si>
  <si>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JOELHO, PVC SOLDAVEL, 45 GRAUS,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</si>
  <si>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JOELHO, PVC SOLDAVEL, 45 GRAUS,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</si>
  <si>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JOELHO, PVC SOLDAVEL, 45 GRAUS, 40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</si>
  <si>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JOELHO, PVC SOLDAVEL, 45 GRAUS,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</si>
  <si>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JOGO DE TRANQUETA E ROSETA QUADRADA DE SOBREPOR SEM FUROS, EM LATAO CROMADO, *50 X 50* MM, PARA FECHADURA DE PORTA DE BANHEIRO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</si>
  <si>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JOGO DE TRANQUETA E ROSETA REDONDA DE SOBREPOR SEM FUROS, EM LATAO CROMADO, DIAMETRO *50* MM, PARA FECHADURA DE PORTA DE BANHEIRO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</si>
  <si>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DE REDUCAO INVERTIDA, PVC SOLDAVEL, 100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</si>
  <si>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DE REDUCAO INVERTIDA, PVC SOLDAVEL, 100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</si>
  <si>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DE REDUCAO INVERTIDA, PVC SOLDAVEL, 75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</si>
  <si>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DE REDUCAO SIMPLES, COM BOLSA PARA ANEL, PVC LEVE,  150 X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</si>
  <si>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DUPLA, PVC SOLDAVEL, DN 100 X 100 X 100 MM 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</si>
  <si>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DUPLA, PVC SOLDAVEL, DN 75 X 75 X 75 MM 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</si>
  <si>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INVERTIDA, PVC SOLDAVEL, 75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</si>
  <si>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PVC  ROSCAVEL, 45 GRAUS,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</si>
  <si>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PVC  ROSCAVEL, 45 GRAUS,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</si>
  <si>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PVC, 45 GRAUS, ROSCAVEL, 1 1/4",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</si>
  <si>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PVC, 60 GRAUS, CIRCULAR,  DIAMETRO ENTRE 80 E 100 MM, PARA DRENAGEM PLUVIAL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</si>
  <si>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DN 100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</si>
  <si>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DN 100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</si>
  <si>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DN 50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</si>
  <si>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DN 75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</si>
  <si>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DN 75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</si>
  <si>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45 GRAUS, DN 100 X 100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</si>
  <si>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SIMPLES, PVC, 45 GRAUS, DN 40 X 40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</si>
  <si>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JUNCAO 2 GARRAS PARA FITA PERFURADA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</si>
  <si>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CAVALETE PVC COM REGISTRO 1/2" OU 3/4", COMPLETO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</si>
  <si>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DE ACESSORIOS PARA BANHEIRO EM METAL CROMADO, 5 PECAS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</si>
  <si>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DE MATERIAIS PARA BRACADEIRA PARA FIXACAO EM POSTE CIRCULAR, CONTEM TRES FIXADORES E UM ROLO DE FITA DE 3 M EM ACO CARBONO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</si>
  <si>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KIT DE PROTECAO ARSTOP PARA AR CONDICIONADO, TOMADA PADRAO 2P+T 20 A, COM DISJUNTOR UNIPOLAR DIN 20A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</si>
  <si>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 LOUCA BRANCA COM COLUNA *44 X 35,5*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</si>
  <si>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 LOUCA BRANCA COM COLUNA *54 X 44*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</si>
  <si>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 LOUCA BRANCA SUSPENSO *40 X 30*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</si>
  <si>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LAVATORIO/CUBA DE EMBUTIR OVAL LOUCA BRANCA SEM LADRAO *50 X 35*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</si>
  <si>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LAVATORIO/CUBA DE SOBREPOR RETANGULAR LOUCA BRANCA COM LADRAO *52 X 45*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</si>
  <si>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LAVATORIO/CUBA DE SOBREPOR RETANGULAR LOUCA COR COM LADRAO *52 X 45*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</si>
  <si>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LETRA ACO INOX (AISI 304), CHAPA NUM. 22, RECORTADO, H= 20 CM (SEM RELEVO)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</si>
  <si>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LEVANTADOR DE JANELA GUILHOTINA, EM LATAO CROMADO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</si>
  <si>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LIXA EM FOLHA PARA PAREDE OU MADEIRA, NUMERO 120 (COR VERMELHA)</t>
  </si>
  <si>
    <t xml:space="preserve">LONA PLASTICA PRETA, E= 150 MICRA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</si>
  <si>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LONA PLASTICA, PRETA, LARGURA  8 M, E= 150 MICRA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</si>
  <si>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ROSCAVEL, PVC, 1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</si>
  <si>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ROSCAVEL, PVC,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</si>
  <si>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ROSCAVEL, PVC,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</si>
  <si>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SOLDAVEL, PVC,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</si>
  <si>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SOLDAVEL, PVC,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</si>
  <si>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SOLDAVEL, PVC,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</si>
  <si>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SOLDAVEL, PVC,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</si>
  <si>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 PARA TUBO SOLDAVEL, PVC, 60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</si>
  <si>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CORRER, PVC, DN 100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</si>
  <si>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CORRER, PVC, DN 50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</si>
  <si>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CORRER, PVC, DN 75 MM,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</si>
  <si>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 ROSCAVEL, PVC, 1"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</si>
  <si>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 ROSCAVEL, PVC, 3/4"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</si>
  <si>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 SOLDAVEL, PVC, 25 MM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</si>
  <si>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 SOLDAVEL, PVC, 32 MM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</si>
  <si>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 SOLDAVEL, PVC, 40 MM X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</si>
  <si>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 SOLDAVEL, PVC, 60 MM X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</si>
  <si>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DE REDUCAO, PVC, SOLDAVEL, 50 X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</si>
  <si>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</si>
  <si>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25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</si>
  <si>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32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</si>
  <si>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40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</si>
  <si>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50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</si>
  <si>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60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</si>
  <si>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75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</si>
  <si>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 SOLDAVEL, 85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</si>
  <si>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PVC, ROSCAVEL, 1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</si>
  <si>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PVC, ROSCAVEL, 1 1/4",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</si>
  <si>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PVC, ROSCAVEL, 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</si>
  <si>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ROSCAVEL, PVC, 1/2",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</si>
  <si>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ROSCAVEL, PVC, 1",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</si>
  <si>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ROSCAVEL, PVC, 3/4",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</si>
  <si>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SIMPLES, PVC, SOLDAVEL, DN 100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</si>
  <si>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SIMPLES, PVC, SOLDAVEL, DN 150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</si>
  <si>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SIMPLES, PVC, SOLDAVEL, DN 40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</si>
  <si>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SIMPLES, PVC, SOLDAVEL, DN 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</si>
  <si>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SIMPLES, PVC, SOLDAVEL, DN 75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</si>
  <si>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SOLDAVEL COM ROSCA, PVC, 20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</si>
  <si>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SOLDAVEL COM ROSCA, PVC, 25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</si>
  <si>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SOLDAVEL COM ROSCA, PVC, 25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</si>
  <si>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SOLDAVEL COM ROSCA, PVC, 32 MM X 1",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</si>
  <si>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SOLDAVEL COM ROSCA, PVC, 40 MM X 1 1/4",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</si>
  <si>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LUVA SOLDAVEL COM ROSCA, PVC, 50 MM X 1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</si>
  <si>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MACANETA ALAVANCA, RETA OU CURVA, MACICA, CROMADA, COMPRIMENTO DE 10 A 16 CM, ACABAMENTO PADRAO MEDIO - SOMENTE MACANETAS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</si>
  <si>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MACANETA ALAVANCA, RETA SIMPLES / OCA, CROMADA, COMPRIMENTO DE 10 A 16 CM, ACABAMENTO PADRAO POPULAR - SOMENTE MACANETAS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</si>
  <si>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MACANETA TIPO BOLA, CROMADA,  DIAMETRO APROXIMADO DE *2 1/2*", (SOMENTE MACANETAS)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</si>
  <si>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MANTA ASFALTICA ELASTOMERICA EM POLIESTER ALUMINIZADA 3 MM, TIPO III, CLASSE B (NBR 9952)</t>
  </si>
  <si>
    <t xml:space="preserve">MASSA ACRILICA PARA PAREDES INTERIOR/EXTERIOR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</si>
  <si>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MASSA CORRIDA PVA PARA PAREDES INTERNAS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</si>
  <si>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MOLA AEREA FECHA PORTA, PARA PORTAS COM LARGURA ATE 95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</si>
  <si>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MOLA HIDRAULICA DE PISO P/ VIDRO TEMPERADO 10MM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</si>
  <si>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NIPEL PVC, ROSCAVEL, 1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</si>
  <si>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NIPEL PVC, ROSCAVEL, 1 1/4",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</si>
  <si>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NIPEL PVC, ROSCAVEL,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</si>
  <si>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NIPEL PVC, ROSCAVEL, 1",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</si>
  <si>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NIPEL PVC, ROSCAVEL, 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</si>
  <si>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NIPEL PVC, ROSCAVEL, 3/4",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</si>
  <si>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NUMERO / ALGARISMO PARA PORTA, TAMANHO *40* MM, EM ZAMAC, (MODELO DE 0 A 9), FIXACAO POR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</si>
  <si>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NUMERO / ALGARISMO PARA RESIDENCIA (FACHADA), TAMANHO *120* MM, EM ZAMAC, (MODELO DE 0 A 9), FIXACAO POR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</si>
  <si>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PAPELEIRA DE PAREDE EM METAL CROMADO SEM TAMPA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</si>
  <si>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CABECA TROMBETA E PONTA AGULHA (GN55), COMPRIMENTO 55 MM, EM ACO FOSFATIZADO, PARA FIXAR CHAPA DE GESSO EM PERFIL DRYWALL METALICO MAXIMO 0,7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</si>
  <si>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ACO TIPO CHUMBADOR PARABOLT, DIAMETRO 1/2", COMPRIMENTO 75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</si>
  <si>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ACO TIPO CHUMBADOR PARABOLT, DIAMETRO 3/8", COMPRIMENTO 75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</si>
  <si>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ACO ZINCADO COM ROSCA SOBERBA, CABECA CHATA E FENDA SIMPLES, DIAMETRO 2,5 MM, COMPRIMENTO * 9,5 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</si>
  <si>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ACO ZINCADO COM ROSCA SOBERBA, CABECA CHATA E FENDA SIMPLES, DIAMETRO 4,2 MM, COMPRIMENTO * 32 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</si>
  <si>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ACO ZINCADO COM ROSCA SOBERBA, CABECA CHATA E FENDA SIMPLES, DIAMETRO 4,8 MM, COMPRIMENTO 45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</si>
  <si>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FERRO POLIDO, SEXTAVADO, COM ROSCA INTEIRA, DIAMETRO 5/16", COMPRIMENTO 3/4", COM PORCA E ARRUELA LISA LEVE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</si>
  <si>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FERRO POLIDO, SEXTAVADO, COM ROSCA PARCIAL, DIAMETRO 5/8", COMPRIMENTO 6", COM PORCA E ARRUELA DE PRESSAO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</si>
  <si>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LATAO COM ACABAMENTO CROMADO PARA FIXAR PECA SANITARIA, INCLUI PORCA CEGA, ARRUELA E BUCHA DE NYLON TAMANHO S-10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</si>
  <si>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LATAO COM ROSCA SOBERBA, CABECA CHATA E FENDA SIMPLES, DIAMETRO 2,5 MM, COMPRIMENTO 12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</si>
  <si>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LATAO COM ROSCA SOBERBA, CABECA CHATA E FENDA SIMPLES, DIAMETRO 3,2 MM, COMPRIMENTO 16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</si>
  <si>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DE LATAO COM ROSCA SOBERBA, CABECA CHATA E FENDA SIMPLES, DIAMETRO 4,8 MM, COMPRIMENTO 65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</si>
  <si>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FOSFATIZADO, CABECA TROMBETA E PONTA AGULHA (TA), COMPRIMENTO 25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</si>
  <si>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FOSFATIZADO, CABECA TROMBETA E PONTA AGULHA (TA), COMPRIMENTO 35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</si>
  <si>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FOSFATIZADO, CABECA TROMBETA E PONTA AGULHA (TA), COMPRIMENTO 45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</si>
  <si>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FOSFATIZADO, CABECA TROMBETA E PONTA BROCA (TB), COMPRIMENTO 25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</si>
  <si>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FOSFATIZADO, CABECA TROMBETA E PONTA BROCA (TB), COMPRIMENTO 35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</si>
  <si>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FOSFATIZADO, CABECA TROMBETA E PONTA BROCA (TB), COMPRIMENTO 45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</si>
  <si>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ZINCADO, CABECA LENTILHA E PONTA AGULHA (LA), LARGURA 4,2 MM, COMPRIMENTO 13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</si>
  <si>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DRY WALL, EM ACO ZINCADO, CABECA LENTILHA E PONTA BROCA (LB), LARGURA 4,2 MM, COMPRIMENTO 13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</si>
  <si>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EM ACO GALVANIZADO, TIPO MAQUINA, SEXTAVADO, SEM PORCA, DIAMETRO 1/2", COMPRIMENTO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</si>
  <si>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METRICO ZINCADO, DIAMETRO 12 MM, COMPRIMENTO 140MM, COM PORCA SEXTAVADA E ARRUELA DE PRESSAO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</si>
  <si>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METRICO ZINCADO, DIAMETRO 12 MM, COMPRIMENTO 150 MM, COM PORCA SEXTAVADA E ARRUELA DE PRESSAO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</si>
  <si>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M16 EM ACO GALVANIZADO, COMPRIMENTO = 150 MM, DIAMETRO = 16 MM, CABECA ABAULADA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</si>
  <si>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M16 EM ACO GALVANIZADO, COMPRIMENTO = 45 MM, DIAMETRO = 16 MM, CABECA ABAULADA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</si>
  <si>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ZINCADO, DIAMETRO 1/2'', COMPRIMENTO 2'', COM PORCA E ARRUELA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</si>
  <si>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ZINCADO, DIAMETRO 1/2", COMPRIMENTO 12", COM PORCA E ARRUELA LISA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</si>
  <si>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ZINCADO, DIAMETRO 1/2", COMPRIMENTO 15", COM PORCA E ARRUELA LISA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</si>
  <si>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FRANCES ZINCADO, DIAMETRO 1/2", COMPRIMENTO 4", COM PORCA E ARRUELA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</si>
  <si>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NIQUELADO COM ACABAMENTO CROMADO PARA FIXAR PECA SANITARIA, INCLUI PORCA CEGA, ARRUELA E BUCHA DE NYLON TAMANHO S-10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</si>
  <si>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NIQUELADO 3 1/2" COM ACABAMENTO CROMADO PARA FIXAR PECA SANITARIA, INCLUI PORCA CEGA, ARRUELA E BUCHA DE NYLON TAMANHO S-8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</si>
  <si>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ROSCA SOBERBA ZINCADO CABECA CHATA FENDA SIMPLES 3,2 X 20 MM (3/4 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</si>
  <si>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ROSCA SOBERBA ZINCADO CABECA CHATA FENDA SIMPLES 3,5 X 25 MM (1 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</si>
  <si>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ROSCA SOBERBA ZINCADO CABECA CHATA FENDA SIMPLES 3,8 X 30 MM (1.1/4 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</si>
  <si>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ROSCA SOBERBA ZINCADO CABECA CHATA FENDA SIMPLES 4,8 X 40 MM (1.1/2 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</si>
  <si>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ROSCA SOBERBA ZINCADO CABECA CHATA FENDA SIMPLES 5,5 X 50 MM (2 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</si>
  <si>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ROSCA SOBERBA ZINCADO CABECA CHATA FENDA SIMPLES 5,5 X 65 MM (2.1/2 ")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</si>
  <si>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 5/16 " X 120 MM PARA TELHA FIBROCIMENTO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</si>
  <si>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110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</si>
  <si>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150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</si>
  <si>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180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</si>
  <si>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200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</si>
  <si>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230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</si>
  <si>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250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</si>
  <si>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50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</si>
  <si>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ROSCA SOBERBA, CABECA SEXTAVADA, 5/16 " X 85 MM, PARA FIXACAO DE TELHA EM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</si>
  <si>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5/16 " X 250 MM PARA FIXACAO DE TELHA DE FIBROCIMENTO CANALETE 49, INCLUI BUCHA NYLON S-10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</si>
  <si>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 5/16 " X 85 MM PARA FIXACAO DE TELHA DE FIBROCIMENTO CANALETE 90, INCLUI BUCHA NYLON S-10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</si>
  <si>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AUTOBROCANTE, FLANGEADO, 4,2 X 19"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</si>
  <si>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INTEIRA, DIAMETRO 1/4", COMPRIMENTO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</si>
  <si>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INTEIRA, DIAMETRO 3/8", COMPRIMENTO 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</si>
  <si>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INTEIRA, DIAMETRO 5/8", COMPRIMENTO 2 1/4"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</si>
  <si>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INTEIRA, DIAMETRO 5/8", COMPRIMENTO 3", COM PORCA E ARRUELA DE PRESSAO MEDIA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</si>
  <si>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SOBERBA, DIAMETRO 3/8", COMPRIMENTO 80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</si>
  <si>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SOBERBA, DIAMETRO 5/16", COMPRIMENTO 40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</si>
  <si>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COM ROSCA SOBERBA, DIAMETRO 5/16", COMPRIMENTO 80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</si>
  <si>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 ZINCADO, SEXTAVADO, GRAU 5, ROSCA INTEIRA, DIAMETRO 1 1/2", COMPRIMENTO 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</si>
  <si>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PARAFUSO, ASTM A307 - GRAU A, SEXTAVADO, ZINCADO, DIAMETRO 3/8" (9,52 MM), COMPRIMENTO 1 " (25,4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</si>
  <si>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PARAFUSO, AUTO ATARRACHANTE, CABECA CHATA, FENDA SIMPLES, 1/4 (6,35 MM) X 25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</si>
  <si>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PARALELEPIPEDO GRANITICO OU BASALTICO, PARA PAVIMENTACAO, SEM FRETE,  *30 A 35* PECAS POR 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</si>
  <si>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PECA DE MADEIRA APARELHADA *7,5 X 7,5* CM (3 X 3 ")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</si>
  <si>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PECA DE MADEIRA NAO APARELHADA *7,5 X 7,5* CM (3 X 3 ")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</si>
  <si>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 BRITADA GRADUADA, CLASSIFICADA (POSTO PEDREIRA/FORNECEDOR, SEM FRETE)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</si>
  <si>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 BRITADA N. 0, OU PEDRISCO (4,8 A 9,5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</si>
  <si>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 BRITADA N. 1 (9,5 a 19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</si>
  <si>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 BRITADA N. 2 (19 A 38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</si>
  <si>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 BRITADA N. 3 (38 A 50 MM) POSTO PEDREIRA/FORNECEDOR, SEM FRETE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</si>
  <si>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PEDRA BRITADA OU BICA CORRIDA, NAO CLASSIFICADA (POSTO PEDREIRA/FORNECEDOR, SEM FRETE)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</si>
  <si>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PEITORIL EM MARMORE, POLIDO, BRANCO COMUM, L= *15* CM, E=  *2,0* CM, COM PINGADEIRA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</si>
  <si>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PEITORIL EM MARMORE, POLIDO, BRANCO COMUM, L= *15* CM, E=  *3* CM, CORTE RETO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</si>
  <si>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PEITORIL PRE-MOLDADO EM GRANILITE, MARMORITE OU GRANITINA, L = *15*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</si>
  <si>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PENDURAL OU PRESILHA REGULADORA, EM ACO GALVANIZADO, COM CORPO, MOLA E REBITE, PARA PERFIL TIPO CANALETA DE ESTRUTURA EM FORROS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</si>
  <si>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PENDURAL OU REGULADOR, COM MOLA, EM ACO GALVANIZADO, PARA PERFIL TIPO T CLICADO DE FORROS REMOVIVEL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</si>
  <si>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CANALETA, FORMATO C, EM ACO ZINCADO, PARA ESTRUTURA FORRO DRYWALL, E = 0,5 MM, *46 X 18* (L X H), COMPRIMENTO 3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</si>
  <si>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CANTONEIRA L, LISA, EM ACO, 25 X 30 MM, E = 0,5 MM, PARA ESTRUTURA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</si>
  <si>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CANTONEIRA L, PERFURADA, EM ACO, 23 X 23 MM, E = 0,5 MM, PARA ESTRUTURA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</si>
  <si>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GUIA, FORMATO U, EM ACO ZINCADO, PARA ESTRUTURA PAREDE DRYWALL, E = 0,5 MM, 48 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</si>
  <si>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GUIA, FORMATO U, EM ACO ZINCADO, PARA ESTRUTURA PAREDE DRYWALL, E = 0,5 MM, 70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</si>
  <si>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GUIA, FORMATO U, EM ACO ZINCADO, PARA ESTRUTURA PAREDE DRYWALL, E = 0,5 MM, 90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</si>
  <si>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MONTANTE, FORMATO C, EM ACO ZINCADO, PARA ESTRUTURA PAREDE DRYWALL, E = 0,5 MM, 48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</si>
  <si>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MONTANTE, FORMATO C, EM ACO ZINCADO, PARA ESTRUTURA PAREDE DRYWALL, E = 0,5 MM, 70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</si>
  <si>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MONTANTE, FORMATO C, EM ACO ZINCADO, PARA ESTRUTURA PAREDE DRYWALL, E = 0,5 MM, 90 X 3000 MM (L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</si>
  <si>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RODAPE DE IMPERMEABILIZACAO, FORMATO L, EM ACO ZINCADO, PARA ESTRUTURA DRYWALL, E = 0,5 MM, 220 X 3000 MM (H X C)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</si>
  <si>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TABICA ABERTA, PERFURADA, FORMATO Z, EM ACO GALVANIZADO NATURAL, LARGURA APROXIMADA 40 MM, PARA ESTRUTURA FORRO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</si>
  <si>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PERFIL TABICA FECHADA, LISA, FORMATO Z, EM ACO GALVANIZADO NATURAL, LARGURA TOTAL NA HORIZONTAL *40* MM, PARA ESTRUTURA FORRO DRYWALL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</si>
  <si>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PINCEL CHATO (TRINCHA) CERDAS GRIS 1.1/2 " (38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</si>
  <si>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PINGADEIRA PLASTICA PARA TELHA DE FIBROCIMENTO CANALETE 49/KALHETA OU CANALETE 90/KALHETAO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</si>
  <si>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DE ACO COM ARRUELA CONICA, DIAMETRO ARRUELA = *23* MM E COMP HASTE = *27* MM (ACAO INDIRETA)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</si>
  <si>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DE ACO COM FURO, HASTE = 27 MM (ACAO 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</si>
  <si>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DE ACO COM ROSCA 1/4 ", COMPRIMENTO DA HASTE = 30 MM E ROSCA = 20 MM (ACAO 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</si>
  <si>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DE ACO LISO 1/4 ", HASTE = *36,5* MM (ACAO 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</si>
  <si>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DE ACO LISO 1/4 ", HASTE = *53* MM (ACAO DIRETA)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</si>
  <si>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GUIA, RETO, COM CHAPA DE LATAO CROMADO, 3/4", PARA PORTA / JANELA DE CORRER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</si>
  <si>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ROSCA EXTERNA, EM ACO GALVANIZADO, PARA ISOLADOR DE 15KV, DIAMETRO 25 MM, COMPRIMENTO *290*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</si>
  <si>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PINO ROSCA EXTERNA, EM ACO GALVANIZADO, PARA ISOLADOR DE 25KV, DIAMETRO 35MM, COMPRIMENTO *320*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</si>
  <si>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PISO DE BORRACHA PASTILHADO EM PLACAS 50 X 50 CM, E = *3,5* MM, PARA COLA, PRETO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</si>
  <si>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PISO ELEVADO COM 2 PLACAS DE ACO COM ENCHIMENTO DE CONCRETO CELULAR, INCLUSO BASE/HASTE/CRUZETAS, 60 X 60 CM, H = *28* CM, RESISTENCIA CARGA CONCENTRADA 496 KG (COM COLOCACAO)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</si>
  <si>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PISO EM CERAMICA ESMALTADA, COMERCIAL (PADRAO POPULAR), PEI MAIOR OU IGUAL A 3, FORMATO MENOR OU IGUAL A  2025 CM2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</si>
  <si>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SINALIZACAO DE SEGURANCA CONTRA INCENDIO - ALERTA, TRIANGULAR, BASE DE *30* CM, EM PVC *2* MM ANTI-CHAMAS (SIMBOLOS, CORES E PICTOGRAMAS CONFORME NBR 13434)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</si>
  <si>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SINALIZACAO DE SEGURANCA CONTRA INCENDIO, FOTOLUMINESCENTE, QUADRADA, *20 X 20* CM, EM PVC *2* MM ANTI-CHAMAS (SIMBOLOS, CORES E PICTOGRAMAS CONFORME NBR 13434)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</si>
  <si>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SINALIZACAO DE SEGURANCA CONTRA INCENDIO, FOTOLUMINESCENTE, RETANGULAR, *13 X 26* CM, EM PVC *2* MM ANTI-CHAMAS (SIMBOLOS, CORES E PICTOGRAMAS CONFORME NBR 13434)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</si>
  <si>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VENTILACAO PARA TELHA DE FIBROCIMENTO CANALETE 49 KALHETA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</si>
  <si>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DE VENTILACAO PARA TELHA DE FIBROCIMENTO, CANALETE 90 OU KALHETAO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</si>
  <si>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NUMERACAO RESIDENCIAL EM CHAPA GALVANIZADA ESMALTADA 12 X 18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</si>
  <si>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VINILICA SEMIFLEXIVEL PARA PISOS, E = 3,2 MM, 30 X 30 CM (SEM COLOCACAO)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</si>
  <si>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 VINILICA SEMIFLEXIVEL PARA REVESTIMENTO DE PISOS E PAREDES, E = 2 MM (SEM COLOCACAO)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</si>
  <si>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PLACA/PISO DE CONCRETO POROSO/ PAVIMENTO PERMEAVEL/BLOCO DRENANTE DE CONCRETO, 40 CM X 40 CM, E = 6 CM, COR NATURAL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</si>
  <si>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PLACA/TAMPA CEGA EM LATAO ESCOVADO PARA CONDULETE EM LIGA DE ALUMINIO 4 X 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</si>
  <si>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PLUG PVC P/ ESG PREDIAL  75MM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</si>
  <si>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PLUG PVC P/ ESG PREDIAL 100MM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</si>
  <si>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PLUG PVC P/ ESG PREDIAL 50MM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</si>
  <si>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QUADRADA, DIAMETRO 3/8"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</si>
  <si>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QUADRADA, DIAMETRO 5/8"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</si>
  <si>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SEXTAVADA, DIAMETRO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</si>
  <si>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SEXTAVADA, DIAMETRO 1/4"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</si>
  <si>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SEXTAVADA, DIAMETRO 1"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</si>
  <si>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SEXTAVADA, DIAMETRO 3/8"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</si>
  <si>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SEXTAVADA, DIAMETRO 5/16"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</si>
  <si>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PORCA ZINCADA, SEXTAVADA, DIAMETRO 5/8"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</si>
  <si>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PORTA CADEADO,  3 1/2", EM ACO ZINCADO, PRETO, PARA PORTAO E JANELA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</si>
  <si>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PORTA DE MADEIRA, FOLHA MEDIA (NBR 15930) DE 80 X 210 CM, E = 35 MM, NUCLEO SARRAFEADO, CAPA FRISADA EM HDF, ACABAMENTO MELAMINICO EM PADRAO MADEIRA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</si>
  <si>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PRANCHA DE MADEIRA NAO APARELHADA *6 X 30*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</si>
  <si>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PRANCHAO DE MADEIRA APARELHADA *8 X 30*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</si>
  <si>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PREGO DE ACO POLIDO COM CABECA DUPLA 17 X 27 (2 1/2 X 11)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</si>
  <si>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PREGO DE ACO POLIDO COM CABECA 10 X 10 (7/8 X 17)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</si>
  <si>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PRENDEDOR / TRAVA DE PORTA, MONTAGEM PISO / PORTA, EM LATAO / ZAMAC, CROMADO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</si>
  <si>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PROLONGADOR/EXTENSOR PARA ROLO DE PINTURA 3 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</si>
  <si>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PUXADOR CENTRAL, TIPO ALCA, EM ZAMAC CROMADO, COM ROSETAS, COMPRIMENTO *100* MM, PARA PORTA / JANELA EM MADEIRA OU METALICA -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</si>
  <si>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PUXADOR CONCHA DE EMBUTIR PARA JANELA / PORTA DE CORRER, EM LATAO CROMADO, COM FURO CENTRAL PARA CHAVE E FUROS PARA PARAFUSOS, *40 X 100* MM  (LARGURA X ALTURA) - SEM FECHADURA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</si>
  <si>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PUXADOR CONCHA DE EMBUTIR, EM LATAO CROMADO, PARA PORTA / JANELA DE CORRER, LISO, SEM FURO PARA CHAVE, COM FUROS PARA FIXAR PARAFUSOS, *30 X 90* MM (LARGURA X ALTURA)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</si>
  <si>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PUXADOR TIPO PUNHO REDONDO, CENTRAL, EM LATAO CROMADO, COMPRIMENTO DE *110* MM, PARA JANELAS / PORTAS DE CORRER - INCLUI PARAFUSOS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</si>
  <si>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COM REQUADRO, QUADRADO 150 X 150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</si>
  <si>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COM REQUADRO, QUADRADO 200 X 200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</si>
  <si>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COM REQUADRO, QUADRADO 250 X 250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</si>
  <si>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COM REQUADRO, QUADRADO 300 X 300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</si>
  <si>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COM REQUADRO, QUADRADO 400 X 400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</si>
  <si>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SEMIESFERICO, 100 MM, PARA LAJES/ CALHAS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</si>
  <si>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SEMIESFERICO, 150 MM, PARA LAJES/ CALHAS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</si>
  <si>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SEMIESFERICO, 200 MM, PARA LAJES/ CALHAS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</si>
  <si>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FOFO SEMIESFERICO, 75 MM, PARA LAJES/ CALHAS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</si>
  <si>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SECO PVC CONICO, 100 X 40 MM,  COM GRELHA REDONDA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</si>
  <si>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SECO PVC CONICO, 100 X 40 MM, COM GRELHA QUADRADA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</si>
  <si>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SECO PVC QUADRADO, 100 X 100 X 53 MM, SAIDA 40 MM, COM GRELHA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</si>
  <si>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SIFONADO PVC CILINDRICO, 100 X 40 MM,  COM GRELHA REDONDA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</si>
  <si>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SIFONADO PVC REDONDO CONICO, 100 X 40 MM, COM GRELHA  BRANCA REDONDA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</si>
  <si>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RALO SIFONADO PVC, QUADRADO, 100 X 100 X 53 MM, SAIDA 40 MM, COM GRELHA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</si>
  <si>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REBITE DE ALUMINIO VAZADO DE REPUXO, 3,2 X 8 MM (1KG = 1025 UNIDADES)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</si>
  <si>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REDUTOR TIPO THINNER PARA ACABAMENTO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</si>
  <si>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 DE PASSEIO, PVC PARA POLIETILENO, 20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</si>
  <si>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 PVC, COM BORBOLETA, COM ROSCA EXTERNA, DE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</si>
  <si>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 PVC, COM BORBOLETA, COM ROSCA EXTERNA, DE 3/4"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</si>
  <si>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 PVC, COM CABECA QUADRADA, COM ROSCA EXTERNA,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</si>
  <si>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 PVC, COM CABECA QUADRADA, COM ROSCA EXTERNA, 3/4"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</si>
  <si>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ROSCAVEL, DN 1 1/2",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</si>
  <si>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ROSCAVEL, DN 1 1/4",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</si>
  <si>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ROSCAVEL, DN 1/2",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</si>
  <si>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ROSCAVEL, DN 1",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</si>
  <si>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ROSCAVEL, DN 2",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</si>
  <si>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ROSCAVEL, DN 3/4",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</si>
  <si>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SOLDAVEL, DN 20 MM,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</si>
  <si>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SOLDAVEL, DN 25 MM,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</si>
  <si>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SOLDAVEL, DN 32 MM,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</si>
  <si>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SOLDAVEL, DN 40 MM,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</si>
  <si>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SOLDAVEL, DN 50 MM,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</si>
  <si>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ESFERA, PVC, COM VOLANTE, VS, SOLDAVEL, DN 60 MM, COM CORPO DIVIDIDO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</si>
  <si>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PRESSAO PVC, ROSCAVEL, VOLANTE SIMPLES, DE 1/2"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</si>
  <si>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PRESSAO PVC, ROSCAVEL, VOLANTE SIMPLES, DE 3/4"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</si>
  <si>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PRESSAO PVC, SOLDAVEL, VOLANTE SIMPLES, DE 20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</si>
  <si>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DE PRESSAO PVC, SOLDAVEL, VOLANTE SIMPLES, DE 25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</si>
  <si>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BRUTO EM LATAO FORJADO, BITOLA 1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</si>
  <si>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BRUTO EM LATAO FORJADO, BITOLA 1 1/2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</si>
  <si>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BRUTO EM LATAO FORJADO, BITOLA 1 1/4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</si>
  <si>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BRUTO EM LATAO FORJADO, BITOLA 1/2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</si>
  <si>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BRUTO EM LATAO FORJADO, BITOLA 2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</si>
  <si>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BRUTO EM LATAO FORJADO, BITOLA 3/4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</si>
  <si>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COM ACABAMENTO E CANOPLA CROMADOS, SIMPLES, BITOLA 1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</si>
  <si>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COM ACABAMENTO E CANOPLA CROMADOS, SIMPLES, BITOLA 1 1/2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</si>
  <si>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COM ACABAMENTO E CANOPLA CROMADOS, SIMPLES, BITOLA 1 1/4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</si>
  <si>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COM ACABAMENTO E CANOPLA CROMADOS, SIMPLES, BITOLA 1/2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</si>
  <si>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GAVETA COM ACABAMENTO E CANOPLA CROMADOS, SIMPLES, BITOLA 3/4 " (REF 1509)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</si>
  <si>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OU REGULADOR DE GAS COZINHA, VAZAO DE 2 KG/H, 2,8 KPA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</si>
  <si>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OU VALVULA GLOBO ANGULAR EM LATAO, PARA HIDRANTES EM INSTALACAO PREDIAL DE INCENDIO, 45 GRAUS, DIAMETRO DE 2 1/2", COM VOLANTE, CLASSE DE PRESSAO DE ATE 200 PSI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</si>
  <si>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PRESSAO BRUTO EM LATAO FORJADO, BITOLA 1/2 " (REF 1400)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</si>
  <si>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PRESSAO BRUTO EM LATAO FORJADO, BITOLA 3/4 " (REF 1400)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</si>
  <si>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PRESSAO COM ACABAMENTO E CANOPLA CROMADA, SIMPLES, BITOLA 1/2 " (REF 1416)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</si>
  <si>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REGISTRO PRESSAO COM ACABAMENTO E CANOPLA CROMADA, SIMPLES, BITOLA 3/4 " (REF 1416)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</si>
  <si>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REJUNTE BRANCO, CIMENTICIO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</si>
  <si>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REJUNTE COLORIDO, CIMENTICIO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</si>
  <si>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REJUNTE EPOXI BRANCO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</si>
  <si>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REJUNTE EPOXI COR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</si>
  <si>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REMOVEDOR DE TINTA OLEO/ESMALTE VERNIZ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</si>
  <si>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RESINA ACRILICA BASE AGUA - COR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</si>
  <si>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REVESTIMENTO EM CERAMICA ESMALTADA COMERCIAL, PEI MENOR OU IGUAL A 3, FORMATO MENOR OU IGUAL A 2025 CM2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</si>
  <si>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RIPA DE MADEIRA APARELHADA *1,5 X 5*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</si>
  <si>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RIPA DE MADEIRA NAO APARELHADA *1 X 3*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</si>
  <si>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RIPA DE MADEIRA NAO APARELHADA *1,5 X 5*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</si>
  <si>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RIPA DE MADEIRA NAO APARELHADA *2 X 7* CM, PINUS, MISTA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</si>
  <si>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ARDOSIA, CINZA, 10 CM, E= *1CM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</si>
  <si>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DE MADEIRA MACICA CUMARU/IPE CHAMPANHE OU EQUIVALENTE DA REGIAO, *1,5 X 7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</si>
  <si>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EM MARMORE, POLIDO, BRANCO COMUM, L= *7* CM, E=  *2* CM, CORTE RETO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</si>
  <si>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EM POLIESTIRENO, BRANCO, H = *5* CM, E = *1,5*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</si>
  <si>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OU RODABANCADA EM GRANITO, POLIDO, TIPO ANDORINHA/ QUARTZ/ CASTELO/ CORUMBA OU OUTROS EQUIVALENTES DA REGIAO, H= 10 CM, E=  *2,0*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</si>
  <si>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PLANO PARA PISO VINILICO, H = 5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</si>
  <si>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RODAPE PRE-MOLDADO DE GRANILITE, MARMORITE OU GRANITINA L = 10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</si>
  <si>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RODIZIO PARA TRILHO (TIPO NAPOLEAO),  EM LATAO, COM ROLAMENTO EM ACO, 6 MM, PARA JANELA DE CORRER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</si>
  <si>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ROLDANA CONCOVA DUPLA, EM CHAPA DE ACO, ROLAMENTO INTERNO BLINDADO DE ACO REVESTIDO EM NYLON, PARA PORTA DE CORRER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</si>
  <si>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ROLDANA DUPLA, EM ZAMAC COM CHAPA DE LATAO, ROLAMENTOS EM ACO, PARA PORTA E JANELA DE CORRER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</si>
  <si>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ROLDANA PLASTICA COM PREGO, TAMANHO 30 X 30 MM, PARA INSTALACAO ELETRICA APARENTE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</si>
  <si>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ROLO DE ESPUMA POLIESTER 23 CM (SEM CABO)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</si>
  <si>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ROLO DE LA DE CARNEIRO 23 CM (SEM CABO)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</si>
  <si>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ROSETA QUADRADA, SEM FUROS, EM ACO INOX POLIDO, LARGURA APROXIMADA DE 50 MM, PARA FECHADURA DE PORTA - PARAFUSOS INCLUIDOS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</si>
  <si>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ROSETA REDONDA DE SOBREPOR, SEM FUROS, EM ACO INOX POLIDO, DIAMETRO APROXIMADO DE 50 MM, PARA FECHADURA DE PORTA - PARAFUSOS INCLUIDOS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</si>
  <si>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EXTERNO DE CHAPA DE ACO GALVANIZADA NUM 26, CORTE 25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</si>
  <si>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EXTERNO DE CHAPA DE ACO GALVANIZADA NUM 26, CORTE 28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</si>
  <si>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EXTERNO/INTERNO DE CHAPA DE ACO GALVANIZADA NUM 26, CORTE 33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</si>
  <si>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INTERNO DE CHAPA DE ACO GALVANIZADA NUM 26, CORTE 50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</si>
  <si>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INTERNO/EXTERNO DE CHAPA DE ACO GALVANIZADA NUM 24, CORTE 25 CM (COLETADO CAIXA)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</si>
  <si>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PARA TELHA ESTRUTURAL DE FIBROCIMENTO 1 ABA (SEM AMIANTO)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</si>
  <si>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PARA TELHA ESTRUTURAL DE FIBROCIMENTO 2 ABAS, COMPRIMENTO DE 1031 MM (SEM AMIANTO)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</si>
  <si>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RUFO PARA TELHA ONDULADA DE FIBROCIMENTO, E = 6 MM, ABA *260* MM, COMPRIMENTO 1100 MM (SEM AMIANTO)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</si>
  <si>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SABONETEIRA DE PAREDE EM METAL CROMADO</t>
  </si>
  <si>
    <t xml:space="preserve">SAPATILHA EM ACO GALVANIZADO PARA CABOS COM DIAMETRO NOMINAL ATE 5/8"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</si>
  <si>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APARELHADA *2 X 10*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</si>
  <si>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NAO APARELHADA *2,5 X 10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</si>
  <si>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NAO APARELHADA *2,5 X 15*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</si>
  <si>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NAO APARELHADA *2,5 X 7*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</si>
  <si>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NAO APARELHADA *2,5 X 7,5* CM (1 X 3 ") PINUS, MISTA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</si>
  <si>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NAO APARELHADA 2,5 X 5 CM (1 X 2 ") PINUS, MISTA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</si>
  <si>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SARRAFO DE MADEIRA NAO APARELHADA 2,5 X 5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</si>
  <si>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SELADOR ACRILICO PAREDES INTERNAS/EXTERNAS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</si>
  <si>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SELADOR PVA PAREDES INTERNAS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</si>
  <si>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SELANTE A BASE DE ALCATRAO E POLIURETANO PARA JUNTAS HORIZONTAIS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</si>
  <si>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SELANTE A BASE DE RESINAS ACRILICAS PARA TRINCAS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</si>
  <si>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SELANTE ELASTICO MONOCOMPONENTE A BASE DE POLIURETANO PARA JUNTAS DIVERSAS</t>
  </si>
  <si>
    <t>310ML</t>
  </si>
  <si>
    <t xml:space="preserve">SELANTE DE BASE ASFALTICA PARA VEDACAO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</si>
  <si>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SELANTE TIPO VEDA CALHA PARA METAL E FIBROCIMENTO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</si>
  <si>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EM METAL CROMADO PARA PIA OU LAVATORIO, 1 X 1.1/2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</si>
  <si>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EM METAL CROMADO PARA TANQUE, 1.1/4 X 1.1/2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</si>
  <si>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PLASTICO EXTENSIVEL UNIVERSAL, TIPO COPO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</si>
  <si>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PLASTICO FLEXIVEL SAIDA VERTICAL PARA COLUNA LAVATORIO, 1 X 1.1/2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</si>
  <si>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PLASTICO TIPO COPO PARA PIA AMERICANA 1.1/2 X 1.1/2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</si>
  <si>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PLASTICO TIPO COPO PARA PIA OU LAVATORIO, 1 X 1.1/2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</si>
  <si>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SIFAO PLASTICO TIPO COPO PARA TANQUE, 1.1/4 X 1.1/2 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</si>
  <si>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SILICA ATIVA PARA ADICAO EM CONCRETO E ARGAMASSA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</si>
  <si>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SILICONE ACETICO USO GERAL INCOLOR 280 G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</si>
  <si>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SOLEIRA EM GRANITO, POLIDO, TIPO ANDORINHA/ QUARTZ/ CASTELO/ CORUMBA OU OUTROS EQUIVALENTES DA REGIAO, L= *15* CM, E=  *2,0*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</si>
  <si>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SOLEIRA PRE-MOLDADA EM GRANILITE, MARMORITE OU GRANITINA, L = *15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</si>
  <si>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SOLEIRA/ TABEIRA EM MARMORE, POLIDO, BRANCO COMUM, L= 5 CM, E=  *2,0*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</si>
  <si>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SOLVENTE DILUENTE A BASE DE AGUARRAS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</si>
  <si>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SOLVENTE PARA COLA (PARA LAMINADO MELAMINICO) A BASE DE RESINA SINTETICA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</si>
  <si>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SUPORTE "Y" PARA FITA PERFURADA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</si>
  <si>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SUPORTE MAO-FRANCESA EM ACO, ABAS IGUAIS 30 CM, CAPACIDADE MINIMA 60 KG, BRANCO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</si>
  <si>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SUPORTE MAO-FRANCESA EM ACO, ABAS IGUAIS 40 CM, CAPACIDADE MINIMA 70 KG, BRANCO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</si>
  <si>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SUPORTE METALICO PARA CALHA PLUVIAL,  ZINCADO, DOBRADO, DIAMETRO ENTRE 119 E 170 MM, PARA DRENAGEM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</si>
  <si>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SUPORTE PARA CALHA DE 150 MM EM FERRO GALVANIZADO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</si>
  <si>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SUPORTE PARA TUBO DIAMETRO NOMINAL 2", COM ROSCA MECANICA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</si>
  <si>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TABUA DE MADEIRA NAO APARELHADA *2,5 X 30* CM, CEDRINHO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</si>
  <si>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TACO DE MADEIRA PARA PISO, IPE (CERNE) OU EQUIVALENTE DA REGIAO, 7 X 42 CM, E = 2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</si>
  <si>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TAMPA DE CONCRETO PARA PV OU CAIXA DE INSPECAO, DIMENSOES 600 X 600 X 50 MM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</si>
  <si>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TAMPAO PARA TELHA ESTRUTURAL DE FIBROCIMENTO 1 ABA, DE 370 X 155 X 76 MM (SEM AMIANTO)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</si>
  <si>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TAMPAO PARA TELHA ESTRUTURAL DE FIBROCIMENTO 2 ABAS, DE 787 X 215 X 60 MM (SEM AMIANTO)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</si>
  <si>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TARJETA TIPO LIVRE / OCUPADO, CROMADA, PARA PORTA DE BANHEIRO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</si>
  <si>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DE INSPECAO, PVC,  100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</si>
  <si>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DE REDUCAO COM ROSCA, PVC, 90 GRAUS, 1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</si>
  <si>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DE REDUCAO COM ROSCA, PVC, 90 GRAUS, 3/4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</si>
  <si>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DE REDUCAO, PVC, SOLDAVEL, 90 GRAUS, 25 MM X 20 MM,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</si>
  <si>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 ROSCAVEL 90 GRAUS, 1", PARA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</si>
  <si>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 SOLDAVEL, BBB, 90 GRAUS, DN 40 MM, PARA ESGOTO SECUNDARIO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</si>
  <si>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ROSCAVEL, 90 GRAUS, 1 1/2",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</si>
  <si>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ROSCAVEL, 90 GRAUS, 1 1/4",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</si>
  <si>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ROSCAVEL, 90 GRAUS,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</si>
  <si>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ROSCAVEL, 90 GRAUS, 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</si>
  <si>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ROSCAVEL, 90 GRAUS, 3/4",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</si>
  <si>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BUCHA DE LATAO NA BOLSA CENTRAL, 90 GRAUS, 20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</si>
  <si>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BUCHA DE LATAO NA BOLSA CENTRAL, 90 GRAUS, 25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</si>
  <si>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BUCHA DE LATAO NA BOLSA CENTRAL, 90 GRAUS, 25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</si>
  <si>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BUCHA DE LATAO NA BOLSA CENTRAL, 90 GRAUS, 32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</si>
  <si>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ROSCA NA BOLSA CENTRAL, 90 GRAUS, 20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</si>
  <si>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ROSCA NA BOLSA CENTRAL, 90 GRAUS, 25 MM X 1/2",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</si>
  <si>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ROSCA NA BOLSA CENTRAL, 90 GRAUS, 25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</si>
  <si>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PVC, SOLDAVEL, COM ROSCA NA BOLSA CENTRAL, 90 GRAUS, 32 MM X 3/4",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</si>
  <si>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100 X 100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</si>
  <si>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100 X 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</si>
  <si>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100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</si>
  <si>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40 X 40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</si>
  <si>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50 X 50 MM, SERIE NORMAL,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</si>
  <si>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75 X 50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</si>
  <si>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SANITARIO, PVC, DN 75 X 75 MM, SERIE NORMAL PARA ESGOTO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</si>
  <si>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SOLDAVEL, PVC, 90 GRAUS, 20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</si>
  <si>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SOLDAVEL, PVC, 90 GRAUS, 25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</si>
  <si>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SOLDAVEL, PVC, 90 GRAUS, 32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</si>
  <si>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SOLDAVEL, PVC, 90 GRAUS, 40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</si>
  <si>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SOLDAVEL, PVC, 90 GRAUS, 60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</si>
  <si>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 SOLDAVEL, PVC, 90 GRAUS,50 MM, PARA AGUA FRIA PREDIAL (NBR 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</si>
  <si>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TELHA CERAMICA TIPO ROMANA, COMPRIMENTO DE *41* CM,  RENDIMENTO DE *16* TELHAS/M2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</si>
  <si>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TELHA DE FIBROCIMENTO ONDULADA E = 8 MM, DE 3,66 X 1,10 M (SEM AMIANTO)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</si>
  <si>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TELHA GALVALUME COM ISOLAMENTO TERMOACUSTICO EM ESPUMA RIGIDA DE POLIURETANO (PU) INJETADO, 
 ESPESSURA DE 30 MM, DENSIDADE DE 35 KG/M3, COM DUAS FACES TRAPEZOIDAIS, ACABAMENTO NATURAL (NAO INCLUI ACESSORIOS DE FIXACAO) (COLETADO CAIXA)</t>
  </si>
  <si>
    <t xml:space="preserve">TIJOLO CERAMICO MACICO *5 X 10 X 20* CM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</si>
  <si>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TINTA A BASE DE RESINA ACRILICA, PARA SINALIZACAO HORIZONTAL VIARIA (NBR 11862)</t>
  </si>
  <si>
    <t xml:space="preserve">TINTA ACRILICA PREMIUM PARA PISO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</si>
  <si>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TINTA ACRILICA PREMIUM, COR BRANCO FOSCO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</si>
  <si>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TINTA ESMALTE SINTETICO PREMIUM ACETINADO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</si>
  <si>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TINTA LATEX PVA PREMIUM, COR BRANCA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</si>
  <si>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TINTA/REVESTIMENTO  A BASE DE RESINA EPOXI COM ALCATRAO, BICOMPONENTE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</si>
  <si>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TOALHEIRO PLASTICO TIPO DISPENSER PARA PAPEL TOALHA INTERFOLHADO</t>
  </si>
  <si>
    <t xml:space="preserve">TORNEIRA CROMADA COM BICO PARA JARDIM/TANQUE 1/2 " OU 3/4 " (REF 1153)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</si>
  <si>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TORNEIRA CROMADA DE MESA PARA LAVATORIO, PADRAO POPULAR, 1/2 " OU 3/4 " (REF 1193)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</si>
  <si>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TORNEIRA CROMADA DE PAREDE PARA COZINHA COM AREJADOR, PADRAO POPULAR, 1/2 " OU 3/4 " (REF 1159)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</si>
  <si>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TORNEIRA METAL AMARELO COM BICO PARA JARDIM, PADRAO POPULAR, 1/2 " OU 3/4 " (REF 1128)</t>
  </si>
  <si>
    <t xml:space="preserve">TORNEIRA METALICA DE BOIA CONVENCIONAL PARA CAIXA D'AGUA, 1.1/4", COM HASTE METALICA E BALAO PLASTICO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</si>
  <si>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PVC  SERIE NORMAL, DN 100 MM, PARA ESGOTO  PREDIAL (NBR 5688)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</si>
  <si>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TUBO PVC, SOLDAVEL, DN 25 MM, AGUA FRIA (NBR-5648)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</si>
  <si>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UNIAO PVC, ROSCAVEL, 1 1/2", 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</si>
  <si>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UNIAO PVC, SOLDAVEL, 25 MM,  PARA AGUA FRIA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</si>
  <si>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VALVULA DE DESCARGA EM METAL CROMADO PARA MICTORIO COM ACIONAMENTO POR PRESSAO E FECHAMENTO AUTOMATICO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</si>
  <si>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VALVULA DE DESCARGA METALICA, BASE 1 1/4 " E ACABAMENTO METALICO CROMADO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</si>
  <si>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VALVULA EM METAL CROMADO PARA LAVATORIO, 1 " SEM LADRAO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</si>
  <si>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VALVULA EM PLASTICO BRANCO PARA TANQUE OU LAVATORIO 1 ", SEM UNHO E SEM LADRAO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</si>
  <si>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VEDACAO DE CALHA, EM BORRACHA COR PRETA, MEDIDA ENTRE 119 E 170 MM, PARA DRENAGEM PLUVIAL PREDIAL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</si>
  <si>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VEDACAO PVC, 100 MM, PARA SAIDA VASO SANITARIO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</si>
  <si>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VERGALHAO ZINCADO ROSCA TOTAL, 1/4 " (6,3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</si>
  <si>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VERNIZ SINTETICO BRILHANTE PARA MADEIRA TIPO COPAL, USO INTERNO</t>
  </si>
  <si>
    <t>VIDRO TEMPERADO INCOLOR E = 10 MM, SEM COLOCACAO</t>
  </si>
  <si>
    <t>VIDRO TEMPERADO INCOLOR E = 8 MM, SEM COLOCACAO</t>
  </si>
  <si>
    <t xml:space="preserve">VIGA DE MADEIRA APARELHADA *6 X 12* CM, MACARANDUBA, ANGELIM OU EQUIVALENTE DA REGIAO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</si>
  <si>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PESQUISAS DE MERCADO MATERIAS CIVIL</t>
  </si>
  <si>
    <t>BUCHA DE FIXAÇÃO PARA DRYWALL 4 A 16MM - 50 PEÇAS</t>
  </si>
  <si>
    <t>CORDA TRAVA QUEDAS PARA TRABALHO EM ALTURA</t>
  </si>
  <si>
    <t>DISCO DE CORTE PARA AÇO 4.1/2"</t>
  </si>
  <si>
    <t>DISCO DE DESBASTE PARA AÇO 4.1/2"</t>
  </si>
  <si>
    <t xml:space="preserve">DOBRADIÇA SANTA MARINA 3 FUROS PARA PORTA PIVOTANTE DE VIDRO </t>
  </si>
  <si>
    <t>FITA DUPLA FACE ACRÍLICA 20M</t>
  </si>
  <si>
    <t>JOGO DE CHAVES ALLEN 1,5MM A 10MM - 9 PEÇAS</t>
  </si>
  <si>
    <t>JOGO DE GUARNIÇÃO PARA PORTAL DE 7 CM CEDRINHO/TAUARI</t>
  </si>
  <si>
    <t>JUGULAR PARA CAPACETE EPI</t>
  </si>
  <si>
    <t>KIT REPARO DE VÁLVULA DE DESCARGA  1.1/2" (HYDRA)</t>
  </si>
  <si>
    <t>KIT REPARO PARA CAIXA ACOPLADA LATERAL UNIVERSAL</t>
  </si>
  <si>
    <t>LOCAÇÃO DE CAÇAMBA ESTACIONÁRIA 4M³</t>
  </si>
  <si>
    <t>PINCEL/TRINCHA 4" CERDAS PRETAS (ATLAS)</t>
  </si>
  <si>
    <t>LUVA DE MALHA PIGMENTADA PARA PROTEÇÃO INDIVIDUAL</t>
  </si>
  <si>
    <t>PLACA DE SINALIZAÇÃO AUTO-ADESIVA ACESSIBILIDADE15x20CM</t>
  </si>
  <si>
    <t>PLACA DE SINALIZAÇÃO AUTO-ADESIVA PARA SANITÁRIO FEMININO 15x20CM</t>
  </si>
  <si>
    <t>PLACA DE SINALIZAÇÃO AUTO-ADESIVA PARA SANITÁRIO MASCULINO 15x20CM</t>
  </si>
  <si>
    <t>ROLDANA 3" DE AÇO - PARA PORTÃO EXTERNO DE CORRER</t>
  </si>
  <si>
    <t>SACO DE AREIA MÉDIA 20KG</t>
  </si>
  <si>
    <t>SERRA MANUAL 12"</t>
  </si>
  <si>
    <t>SUPORTE PARA ROLO DE PINTURA 23CM</t>
  </si>
  <si>
    <t>TALABARTE EM FITA DE POSICIONAMENTO PARA TRABALHO EM ALTURA</t>
  </si>
  <si>
    <t>VEDANTE PARA TORNEIRAS EM GERAL (CARRAPETA) 1/2 " PEQUENO (3 PEÇAS)</t>
  </si>
  <si>
    <t>VEDANTE PARA TORNEIRAS EM GERAL (CARRAPETA) 3/4'' GRANDE (3 PEÇAS)</t>
  </si>
  <si>
    <t>MATERIAIS DE ELÉTRICA</t>
  </si>
  <si>
    <t>HASTE DE ATERRAMENTO EM ACO COM 3,00 M DE COMPRIMENTO E DN = 3/4", REVESTIDA COM BAIXA CAMADA DE COBRE, SEM CONECTOR</t>
  </si>
  <si>
    <t xml:space="preserve"> HASTE DE ATERRAMENTO EM ACO COM 3,00 M DE COMPRIMENTO E DN = 5/8", REVESTIDA COM BAIXA CAMADA DE COBRE, COM CONECTOR TIPO GRAMPO</t>
  </si>
  <si>
    <t xml:space="preserve"> ELETRODUTO EM ACO GALVANIZADO ELETROLITICO, LEVE, DIAMETRO 1", PAREDE DE 0,90 MM</t>
  </si>
  <si>
    <t xml:space="preserve"> ELETRODUTO EM ACO GALVANIZADO ELETROLITICO, LEVE, DIAMETRO 3/4", PAREDE DE 0,90 MM</t>
  </si>
  <si>
    <t>ELETRODUTO EM ACO GALVANIZADO ELETROLITICO, SEMI-PESADO, DIAMETRO 1 1/2", PAREDE DE 1,20 MM</t>
  </si>
  <si>
    <t>ELETRODUTO EM ACO GALVANIZADO ELETROLITICO, SEMI-PESADO, DIAMETRO 1 1/4", PAREDE DE 1,20 MM</t>
  </si>
  <si>
    <t>ABRACADEIRA DE LATAO PARA FIXACAO DE CABO PARA-RAIO, DIMENSOES 32 X 24 X 24 MM</t>
  </si>
  <si>
    <t>ABRACADEIRA DE NYLON PARA AMARRACAO DE CABOS, COMPRIMENTO DE 100 X 2,5 MM</t>
  </si>
  <si>
    <t>ABRACADEIRA DE NYLON PARA AMARRACAO DE CABOS, COMPRIMENTO DE 150 X *3,6* MM</t>
  </si>
  <si>
    <t>ABRACADEIRA DE NYLON PARA AMARRACAO DE CABOS, COMPRIMENTO DE 200 X *4,6* MM</t>
  </si>
  <si>
    <t>ABRACADEIRA EM ACO PARA AMARRACAO DE ELETRODUTOS, TIPO D, COM 1 1/2" E CUNHA DE FIXACAO</t>
  </si>
  <si>
    <t>ABRACADEIRA EM ACO PARA AMARRACAO DE ELETRODUTOS, TIPO D, COM 1 1/4" E CUNHA DE FIXACAO</t>
  </si>
  <si>
    <t>ABRACADEIRA EM ACO PARA AMARRACAO DE ELETRODUTOS, TIPO D, COM 1" E CUNHA DE FIXACAO</t>
  </si>
  <si>
    <t>ABRACADEIRA EM ACO PARA AMARRACAO DE ELETRODUTOS, TIPO D, COM 2 1/2" E CUNHA DE FIXACAO</t>
  </si>
  <si>
    <t>ABRACADEIRA EM ACO PARA AMARRACAO DE ELETRODUTOS, TIPO D, COM 2" E CUNHA DE FIXACAO</t>
  </si>
  <si>
    <t>ABRACADEIRA EM ACO PARA AMARRACAO DE ELETRODUTOS, TIPO D, COM 3 1/2" E CUNHA DE FIXACAO</t>
  </si>
  <si>
    <t>ABRACADEIRA EM ACO PARA AMARRACAO DE ELETRODUTOS, TIPO D, COM 3/4" E CUNHA DE FIXACAO</t>
  </si>
  <si>
    <t>ABRACADEIRA EM ACO PARA AMARRACAO DE ELETRODUTOS, TIPO D, COM 3" E CUNHA DE FIXACAO</t>
  </si>
  <si>
    <t>ABRACADEIRA EM ACO PARA AMARRACAO DE ELETRODUTOS, TIPO D, COM 4" E CUNHA DE FIXACAO</t>
  </si>
  <si>
    <t>ABRACADEIRA EM ACO PARA AMARRACAO DE ELETRODUTOS, TIPO U SIMPLES, COM 1 1/2"</t>
  </si>
  <si>
    <t>ABRACADEIRA EM ACO PARA AMARRACAO DE ELETRODUTOS, TIPO U SIMPLES, COM 1 1/4"</t>
  </si>
  <si>
    <t>ABRACADEIRA EM ACO PARA AMARRACAO DE ELETRODUTOS, TIPO U SIMPLES, COM 1/2"</t>
  </si>
  <si>
    <t>ABRACADEIRA EM ACO PARA AMARRACAO DE ELETRODUTOS, TIPO U SIMPLES, COM 1"</t>
  </si>
  <si>
    <t>ABRACADEIRA EM ACO PARA AMARRACAO DE ELETRODUTOS, TIPO U SIMPLES, COM 2 1/2"</t>
  </si>
  <si>
    <t>ABRACADEIRA EM ACO PARA AMARRACAO DE ELETRODUTOS, TIPO U SIMPLES, COM 2"</t>
  </si>
  <si>
    <t>ABRACADEIRA EM ACO PARA AMARRACAO DE ELETRODUTOS, TIPO U SIMPLES, COM 3/4"</t>
  </si>
  <si>
    <t>ABRACADEIRA EM ACO PARA AMARRACAO DE ELETRODUTOS, TIPO U SIMPLES, COM 3"</t>
  </si>
  <si>
    <t>ABRACADEIRA EM ACO PARA AMARRACAO DE ELETRODUTOS, TIPO U SIMPLES, COM 4"</t>
  </si>
  <si>
    <t>CABO DE COBRE NU 16 MM2 MEIO-DURO</t>
  </si>
  <si>
    <t>CABO DE COBRE NU 25 MM2 MEIO-DURO</t>
  </si>
  <si>
    <t>CABO DE COBRE NU 35 MM2 MEIO-DURO</t>
  </si>
  <si>
    <t>CABO DE COBRE NU 50 MM2 MEIO-DURO</t>
  </si>
  <si>
    <t>CABO DE COBRE, FLEXIVEL, CLASSE 4 OU 5, ISOLACAO EM PVC/A, ANTICHAMA BWF-B, 1 CONDUTOR, 450/750 V, SECAO NOMINAL 1,5 MM2</t>
  </si>
  <si>
    <t>CABO DE COBRE, FLEXIVEL, CLASSE 4 OU 5, ISOLACAO EM PVC/A, ANTICHAMA BWF-B, 1 CONDUTOR, 450/750 V, SECAO NOMINAL 2,5 MM2</t>
  </si>
  <si>
    <t>CABO DE COBRE, FLEXIVEL, CLASSE 4 OU 5, ISOLACAO EM PVC/A, ANTICHAMA BWF-B, 1 CONDUTOR, 450/750 V, SECAO NOMINAL 4 MM2</t>
  </si>
  <si>
    <t>CABO DE COBRE, FLEXIVEL, CLASSE 4 OU 5, ISOLACAO EM PVC/A, ANTICHAMA BWF-B, 1 CONDUTOR, 450/750 V, SECAO NOMINAL 6 MM2</t>
  </si>
  <si>
    <t>CABO DE COBRE, FLEXIVEL, CLASSE 4 OU 5, ISOLACAO EM PVC/A, ANTICHAMA BWF-B, COBERTURA PVC-ST1, ANTICHAMA BWF-B, 1 CONDUTOR, 0,6/1 KV, SECAO NOMINAL 10 MM2</t>
  </si>
  <si>
    <t>CABO DE COBRE, FLEXIVEL, CLASSE 4 OU 5, ISOLACAO EM PVC/A, ANTICHAMA BWF-B, COBERTURA PVC-ST1, ANTICHAMA BWF-B, 1 CONDUTOR, 0,6/1 KV, SECAO NOMINAL 16 MM2</t>
  </si>
  <si>
    <t>CABO DE COBRE, FLEXIVEL, CLASSE 4 OU 5, ISOLACAO EM PVC/A, ANTICHAMA BWF-B, COBERTURA PVC-ST1, ANTICHAMA BWF-B, 1 CONDUTOR, 0,6/1 KV, SECAO NOMINAL 25 MM2</t>
  </si>
  <si>
    <t>CABO DE COBRE, FLEXIVEL, CLASSE 4 OU 5, ISOLACAO EM PVC/A, ANTICHAMA BWF-B, COBERTURA PVC-ST1, ANTICHAMA BWF-B, 1 CONDUTOR, 0,6/1 KV, SECAO NOMINAL 35 MM2</t>
  </si>
  <si>
    <t>CABO DE COBRE, FLEXIVEL, CLASSE 4 OU 5, ISOLACAO EM PVC/A, ANTICHAMA BWF-B, COBERTURA PVC-ST1, ANTICHAMA BWF-B, 1 CONDUTOR, 0,6/1 KV, SECAO NOMINAL 50 MM2</t>
  </si>
  <si>
    <t>CABO DE COBRE, FLEXIVEL, CLASSE 4 OU 5, ISOLACAO EM PVC/A, ANTICHAMA BWF-B, COBERTURA PVC-ST1, ANTICHAMA BWF-B, 1 CONDUTOR, 0,6/1 KV, SECAO NOMINAL 70 MM2</t>
  </si>
  <si>
    <t>CABO DE COBRE, FLEXIVEL, CLASSE 4 OU 5, ISOLACAO EM PVC/A, ANTICHAMA BWF-B, COBERTURA PVC-ST1, ANTICHAMA BWF-B, 1 CONDUTOR, 0,6/1 KV, SECAO NOMINAL 95 MM2</t>
  </si>
  <si>
    <t>CABO DE COBRE, FLEXIVEL, CLASSE 4 OU 5, ISOLACAO EM PVC/A, ANTICHAMA BWF-B, COBERTURA PVC-ST1, ANTICHAMA BWF-B, 1 CONDUTOR, 0,6/1 KV, SECAO NOMINAL 120 MM2</t>
  </si>
  <si>
    <t>CABO DE COBRE, FLEXIVEL, CLASSE 4 OU 5, ISOLACAO EM PVC/A, ANTICHAMA BWF-B, COBERTURA PVC-ST1, ANTICHAMA BWF-B, 1 CONDUTOR, 0,6/1 KV, SECAO NOMINAL 150 MM2</t>
  </si>
  <si>
    <t>CABO DE COBRE, FLEXIVEL, CLASSE 4 OU 5, ISOLACAO EM PVC/A, ANTICHAMA BWF-B, COBERTURA PVC-ST1, ANTICHAMA BWF-B, 1 CONDUTOR, 0,6/1 KV, SECAO NOMINAL 185 MM2</t>
  </si>
  <si>
    <t>CABO DE COBRE, FLEXIVEL, CLASSE 4 OU 5, ISOLACAO EM PVC/A, ANTICHAMA BWF-B, COBERTURA PVC-ST1, ANTICHAMA BWF-B, 1 CONDUTOR, 0,6/1 KV, SECAO NOMINAL 240 MM2</t>
  </si>
  <si>
    <t>CABO DE PAR TRANCADO UTP, 4 PARES, CATEGORIA 5E</t>
  </si>
  <si>
    <t>CABO DE PAR TRANCADO UTP, 4 PARES, CATEGORIA 6</t>
  </si>
  <si>
    <t>CABO MULTIPOLAR DE COBRE, FLEXIVEL, CLASSE 4 OU 5, ISOLACAO EM HEPR, COBERTURA EM PVC-ST2, ANTICHAMA BWF-B, 0,6/1 KV, 3 CONDUTORES DE 2,5 MM2</t>
  </si>
  <si>
    <t>CABO MULTIPOLAR DE COBRE, FLEXIVEL, CLASSE 4 OU 5, ISOLACAO EM HEPR, COBERTURA M 6,61
EM PVC-ST2, ANTICHAMA BWF-B, 0,6/1 KV, 3 CONDUTORES DE 4 MM2</t>
  </si>
  <si>
    <t>CABO TELEFONICO CI 50, 20 PARES, USO INTERNO</t>
  </si>
  <si>
    <t>CABO TELEFONICO CI 50, 30 PARES, USO INTERNO</t>
  </si>
  <si>
    <t>CABO TELEFONICO CI 50, 50 PARES, USO INTERNO</t>
  </si>
  <si>
    <t>CABO TELEFONICO CTP - APL - 50, 20 PARES, USO EXTERNO</t>
  </si>
  <si>
    <t>CABO TELEFONICO CTP - APL - 50, 30 PARES, USO EXTERNO</t>
  </si>
  <si>
    <t>CAIXA DE LUZ "4 X 2" EM ACO ESMALTADA</t>
  </si>
  <si>
    <t>CAIXA DE LUZ "4 X 4" EM ACO ESMALTADA</t>
  </si>
  <si>
    <t>CAIXA DE PASSAGEM METALICA DE SOBREPOR COM TAMPA PARAFUSADA, DIMENSOES 20 X 20 X 10 CM</t>
  </si>
  <si>
    <t>CAIXA DE PASSAGEM METALICA DE SOBREPOR COM TAMPA PARAFUSADA, DIMENSOES 30 X 30 X 10 CM</t>
  </si>
  <si>
    <t>CAIXA DE PASSAGEM METALICA DE SOBREPOR COM TAMPA PARAFUSADA, DIMENSOES 40 X 40 X 15 CM</t>
  </si>
  <si>
    <t>CAIXA DE PASSAGEM METALICA DE SOBREPOR COM TAMPA PARAFUSADA, DIMENSOES 60 X 60 X 20 CM</t>
  </si>
  <si>
    <t>CAIXA DE PASSAGEM N 3, DE EMBUTIR, PADRAO TELEBRAS, DIMENSOES 40 X 40 X 12 CM, EM CHAPA DE ACO GALVANIZADO</t>
  </si>
  <si>
    <t>CAIXA DE PASSAGEM N 3, DE SOBREPOR, PADRAO TELEBRAS, DIMENSOES 40 X 40 X *12* CM, EM CHAPA DE ACO GALVANIZADO</t>
  </si>
  <si>
    <t>CAIXA DE PASSAGEM N 4, DE EMBUTIR, PADRAO TELEBRAS, DIMENSOES 60 X 60 X 12 CM, EM CHAPA DE ACO GALVANIZADO</t>
  </si>
  <si>
    <t>CAIXA DE PASSAGEM N 4, DE SOBREPOR, PADRAO TELEBRAS, DIMENSOES 60 X 60 X *12* CM, EM CHAPA DE ACO GALVANIZADO</t>
  </si>
  <si>
    <t>CAIXA DE PASSAGEM OCTOGONAL 4 X4, EM ACO ESMALTADA, COM FUNDO MOVEL SIMPLES</t>
  </si>
  <si>
    <t>CAIXA DE PASSAGEM, EM PVC, DE 4" X 2", PARA ELETRODUTO FLEXIVEL CORRUGADO</t>
  </si>
  <si>
    <t>CAIXA DE PASSAGEM, EM PVC, DE 4" X 4", PARA ELETRODUTO FLEXIVEL CORRUGADO</t>
  </si>
  <si>
    <t>CAIXA INSPECAO EM CONCRETO PARA ATERRAMENTO E PARA RAIOS DIAMETRO = 300 MM</t>
  </si>
  <si>
    <t>CAIXA INSPECAO EM POLIETILENO PARA ATERRAMENTO E PARA RAIOS DIAMETRO = 300 MM</t>
  </si>
  <si>
    <t>CAIXA INSPECAO, CONCRETO PRE MOLDADO, CIRCULAR, COM TAMPA, D = 40* CM</t>
  </si>
  <si>
    <t>CAIXA INSPECAO, CONCRETO PRE MOLDADO, CIRCULAR, COM TAMPA, D = 60* CM, H= 60* CM</t>
  </si>
  <si>
    <t>CAMPAINHA CIGARRA 127 V / 220 V, CONJUNTO MONTADO PARA EMBUTIR 4" X 2" (PLACA + SUPORTE + MODULO)</t>
  </si>
  <si>
    <t>CHUVEIRO COMUM EM PLASTICO BRANCO, COM CANO, 3 TEMPERATURAS, 5500 W (110/220 V)</t>
  </si>
  <si>
    <t>COBRE ELETROLITICO EM BARRA OU CHAPA</t>
  </si>
  <si>
    <t>CONDULETE DE ALUMINIO TIPO B, PARA ELETRODUTO ROSCAVEL DE 1", COM TAMPA CEGA</t>
  </si>
  <si>
    <t>CONDULETE DE ALUMINIO TIPO B, PARA ELETRODUTO ROSCAVEL DE 3/4", COM TAMPA CEGA</t>
  </si>
  <si>
    <t>CONDULETE DE ALUMINIO TIPO C, PARA ELETRODUTO ROSCAVEL DE 1/2", COM TAMPA CEGA</t>
  </si>
  <si>
    <t>CONDULETE DE ALUMINIO TIPO C, PARA ELETRODUTO ROSCAVEL DE 1", COM TAMPA CEGA</t>
  </si>
  <si>
    <t>CONDULETE DE ALUMINIO TIPO C, PARA ELETRODUTO ROSCAVEL DE 3/4", COM TAMPA CEGA</t>
  </si>
  <si>
    <t>CONDULETE DE ALUMINIO TIPO C, PARA ELETRODUTO ROSCAVEL DE 4", COM TAMPA CEGA</t>
  </si>
  <si>
    <t>CONDULETE DE ALUMINIO TIPO E, PARA ELETRODUTO ROSCAVEL DE 1  1/4", COM TAMPA CEGA</t>
  </si>
  <si>
    <t>CONDULETE DE ALUMINIO TIPO E, PARA ELETRODUTO ROSCAVEL DE 1 1/2", COM TAMPA CEGA</t>
  </si>
  <si>
    <t>CONDULETE DE ALUMINIO TIPO E, PARA ELETRODUTO ROSCAVEL DE 1", COM TAMPA CEGA</t>
  </si>
  <si>
    <t>CONDULETE DE ALUMINIO TIPO E, PARA ELETRODUTO ROSCAVEL DE 2", COM TAMPA CEGA</t>
  </si>
  <si>
    <t>CONDULETE DE ALUMINIO TIPO E, PARA ELETRODUTO ROSCAVEL DE 3/4", COM TAMPA CEGA</t>
  </si>
  <si>
    <t>CONDULETE DE ALUMINIO TIPO E, PARA ELETRODUTO ROSCAVEL DE 3", COM TAMPA CEGA</t>
  </si>
  <si>
    <t>CONDULETE DE ALUMINIO TIPO E, PARA ELETRODUTO ROSCAVEL DE 4", COM TAMPA CEGA</t>
  </si>
  <si>
    <t>CONDULETE DE ALUMINIO TIPO LR, PARA ELETRODUTO ROSCAVEL DE 1 1/2", COM TAMPA CEGA</t>
  </si>
  <si>
    <t>CONDULETE DE ALUMINIO TIPO LR, PARA ELETRODUTO ROSCAVEL DE 1 1/4", COM TAMPA CEGA</t>
  </si>
  <si>
    <t>CONDULETE DE ALUMINIO TIPO LR, PARA ELETRODUTO ROSCAVEL DE 1", COM TAMPA CEGA</t>
  </si>
  <si>
    <t>CONDULETE DE ALUMINIO TIPO LR, PARA ELETRODUTO ROSCAVEL DE 2", COM TAMPA CEGA</t>
  </si>
  <si>
    <t>CONDULETE DE ALUMINIO TIPO LR, PARA ELETRODUTO ROSCAVEL DE 3/4", COM TAMPA CEGA</t>
  </si>
  <si>
    <t>CONDULETE DE ALUMINIO TIPO LR, PARA ELETRODUTO ROSCAVEL DE 3", COM TAMPA CEGA</t>
  </si>
  <si>
    <t>CONDULETE DE ALUMINIO TIPO LR, PARA ELETRODUTO ROSCAVEL DE 4", COM TAMPA CEGA</t>
  </si>
  <si>
    <t>CONDULETE DE ALUMINIO TIPO T, PARA ELETRODUTO ROSCAVEL DE 1 1/2", COM TAMPA CEGA</t>
  </si>
  <si>
    <t>CONDULETE DE ALUMINIO TIPO T, PARA ELETRODUTO ROSCAVEL DE 1 1/4", COM TAMPA CEGA</t>
  </si>
  <si>
    <t>CONDULETE DE ALUMINIO TIPO T, PARA ELETRODUTO ROSCAVEL DE 1", COM TAMPA CEGA</t>
  </si>
  <si>
    <t>CONDULETE DE ALUMINIO TIPO T, PARA ELETRODUTO ROSCAVEL DE 2", COM TAMPA CEGA</t>
  </si>
  <si>
    <t>CONDULETE DE ALUMINIO TIPO T, PARA ELETRODUTO ROSCAVEL DE 3/4", COM TAMPA CEGA</t>
  </si>
  <si>
    <t>CONDULETE DE ALUMINIO TIPO T, PARA ELETRODUTO ROSCAVEL DE 3", COM TAMPA CEGA</t>
  </si>
  <si>
    <t>CONDULETE DE ALUMINIO TIPO T, PARA ELETRODUTO ROSCAVEL DE 4", COM TAMPA CEGA</t>
  </si>
  <si>
    <t>CONDULETE DE ALUMINIO TIPO TB, PARA ELETRODUTO ROSCAVEL DE 3", COM TAMPA CEGA</t>
  </si>
  <si>
    <t>CONDULETE DE ALUMINIO TIPO X, PARA ELETRODUTO ROSCAVEL DE 1 1/2", COM TAMPA CEGA</t>
  </si>
  <si>
    <t>CONDULETE DE ALUMINIO TIPO X, PARA ELETRODUTO ROSCAVEL DE 1 1/4", COM TAMPA CEGA</t>
  </si>
  <si>
    <t>CONDULETE DE ALUMINIO TIPO X, PARA ELETRODUTO ROSCAVEL DE 1", COM TAMPA CEGA</t>
  </si>
  <si>
    <t>CONDULETE DE ALUMINIO TIPO X, PARA ELETRODUTO ROSCAVEL DE 2", COM TAMPA CEGA</t>
  </si>
  <si>
    <t>CONDULETE DE ALUMINIO TIPO X, PARA ELETRODUTO ROSCAVEL DE 3/4", COM TAMPA CEGA</t>
  </si>
  <si>
    <t>CONDULETE DE ALUMINIO TIPO X, PARA ELETRODUTO ROSCAVEL DE 3", COM TAMPA CEGA</t>
  </si>
  <si>
    <t>CONDULETE DE ALUMINIO TIPO X, PARA ELETRODUTO ROSCAVEL DE 4", COM TAMPA CEGA</t>
  </si>
  <si>
    <t>CONECTOR FEMEA RJ - 45, CATEGORIA 5 E</t>
  </si>
  <si>
    <t>CONECTOR FEMEA RJ - 45, CATEGORIA 6</t>
  </si>
  <si>
    <t>CONECTOR MACHO RJ - 45, CATEGORIA 5 E</t>
  </si>
  <si>
    <t>CONECTOR MACHO RJ - 45, CATEGORIA 6</t>
  </si>
  <si>
    <t>CONECTOR METALICO TIPO PARAFUSO FENDIDO (SPLIT BOLT), COM SEPARADOR DE CABOS BIMETALICOS, PARA CABOS ATE 25 MM2</t>
  </si>
  <si>
    <t>CONECTOR METALICO TIPO PARAFUSO FENDIDO (SPLIT BOLT), COM SEPARADOR DE CABOS BIMETALICOS, PARA CABOS ATE 50 MM2</t>
  </si>
  <si>
    <t>CONECTOR METALICO TIPO PARAFUSO FENDIDO (SPLIT BOLT), COM SEPARADOR DE CABOS BIMETALICOS, PARA CABOS ATE 70 MM2</t>
  </si>
  <si>
    <t>CONECTOR METALICO TIPO PARAFUSO FENDIDO (SPLIT BOLT), PARA CABOS ATE 10 MM2</t>
  </si>
  <si>
    <t>CONECTOR METALICO TIPO PARAFUSO FENDIDO (SPLIT BOLT), PARA CABOS ATE 16 MM2</t>
  </si>
  <si>
    <t>CONECTOR METALICO TIPO PARAFUSO FENDIDO (SPLIT BOLT), PARA CABOS ATE 25 MM2</t>
  </si>
  <si>
    <t>CONECTOR METALICO TIPO PARAFUSO FENDIDO (SPLIT BOLT), PARA CABOS ATE 35 MM2</t>
  </si>
  <si>
    <t>CONECTOR METALICO TIPO PARAFUSO FENDIDO (SPLIT BOLT), PARA CABOS ATE 50 MM2</t>
  </si>
  <si>
    <t>CONECTOR RETO DE ALUMINIO PARA ELETRODUTO DE 1 1/2", PARA ADAPTAR ENTRADA DE ELETRODUTO METALICO FLEXIVEL EM QUADROS</t>
  </si>
  <si>
    <t>CONECTOR RETO DE ALUMINIO PARA ELETRODUTO DE 1 1/4", PARA ADAPTAR ENTRADA DE ELETRODUTO METALICO FLEXIVEL EM QUADROS</t>
  </si>
  <si>
    <t>CONECTOR RETO DE ALUMINIO PARA ELETRODUTO DE 1", PARA ADAPTAR ENTRADA DE ELETRODUTO METALICO FLEXIVEL EM QUADROS</t>
  </si>
  <si>
    <t>CONECTOR RETO DE ALUMINIO PARA ELETRODUTO DE 2 1/2", PARA ADAPTAR ENTRADA DE ELETRODUTO METALICO FLEXIVEL EM QUADROS</t>
  </si>
  <si>
    <t>CONECTOR RETO DE ALUMINIO PARA ELETRODUTO DE 2", PARA ADAPTAR ENTRADA DE ELETRODUTO METALICO FLEXIVEL EM QUADROS</t>
  </si>
  <si>
    <t>CONECTOR RETO DE ALUMINIO PARA ELETRODUTO DE 3/4", PARA ADAPTAR ENTRADA DE ELETRODUTO METALICO FLEXIVEL EM QUADROS</t>
  </si>
  <si>
    <t>CONECTOR RETO DE ALUMINIO PARA ELETRODUTO DE 3", PARA ADAPTAR ENTRADA DE ELETRODUTO METALICO FLEXIVEL EM QUADROS</t>
  </si>
  <si>
    <t>CONECTOR RETO DE ALUMINIO PARA ELETRODUTO DE 4", PARA ADAPTAR ENTRADA DE ELETRODUTO METALICO FLEXIVEL EM QUADROS</t>
  </si>
  <si>
    <t>CONTATOR TRIPOLAR, CORRENTE DE 32 A, TENSAO NOMINAL DE *500* V, CATEGORIA AC-2 E AC-3</t>
  </si>
  <si>
    <t>CONTATOR TRIPOLAR, CORRENTE DE 25 A, TENSAO NOMINAL DE *500* V, CATEGORIA AC-2 E AC-3</t>
  </si>
  <si>
    <t>CURVA 90 GRAUS, LONGA, DE PVC RIGIDO ROSCAVEL, DE 1 1/2", PARA ELETRODUTO</t>
  </si>
  <si>
    <t>CURVA 90 GRAUS, LONGA, DE PVC RIGIDO ROSCAVEL, DE 1 1/4", PARA ELETRODUTO</t>
  </si>
  <si>
    <t>CURVA 90 GRAUS, LONGA, DE PVC RIGIDO ROSCAVEL, DE 1/2", PARA ELETRODUTO</t>
  </si>
  <si>
    <t>CURVA 90 GRAUS, LONGA, DE PVC RIGIDO ROSCAVEL, DE 1", PARA ELETRODUTO</t>
  </si>
  <si>
    <t>CURVA 90 GRAUS, LONGA, DE PVC RIGIDO ROSCAVEL, DE 2 1/2", PARA ELETRODUTO</t>
  </si>
  <si>
    <t>CURVA 90 GRAUS, LONGA, DE PVC RIGIDO ROSCAVEL, DE 2", PARA ELETRODUTO</t>
  </si>
  <si>
    <t>CURVA 90 GRAUS, LONGA, DE PVC RIGIDO ROSCAVEL, DE 3/4", PARA ELETRODUTO</t>
  </si>
  <si>
    <t>CURVA 90 GRAUS, LONGA, DE PVC RIGIDO ROSCAVEL, DE 3", PARA ELETRODUTO</t>
  </si>
  <si>
    <t>CURVA 90 GRAUS, LONGA, DE PVC RIGIDO ROSCAVEL, DE 4", PARA ELETRODUTO</t>
  </si>
  <si>
    <t>CURVA 90 GRAUS, PARA ELETRODUTO, EM ACO GALVANIZADO ELETROLITICO, DIAMETRO DE 100 MM (4")</t>
  </si>
  <si>
    <t>CURVA 90 GRAUS, PARA ELETRODUTO, EM ACO GALVANIZADO ELETROLITICO, DIAMETRO DE 15 MM (1/2")</t>
  </si>
  <si>
    <t>CURVA 90 GRAUS, PARA ELETRODUTO, EM ACO GALVANIZADO ELETROLITICO, DIAMETRO DE 20 MM (3/4")</t>
  </si>
  <si>
    <t>CURVA 90 GRAUS, PARA ELETRODUTO, EM ACO GALVANIZADO ELETROLITICO, DIAMETRO DE 25 MM (1")</t>
  </si>
  <si>
    <t>CURVA 90 GRAUS, PARA ELETRODUTO, EM ACO GALVANIZADO ELETROLITICO, DIAMETRO DE 32 MM (1 1/4")</t>
  </si>
  <si>
    <t>CURVA 90 GRAUS, PARA ELETRODUTO, EM ACO GALVANIZADO ELETROLITICO, DIAMETRO DE 40 MM (1 1/2")</t>
  </si>
  <si>
    <t>CURVA 90 GRAUS, PARA ELETRODUTO, EM ACO GALVANIZADO ELETROLITICO, DIAMETRO DE 50 MM (2")</t>
  </si>
  <si>
    <t>CURVA 90 GRAUS, PARA ELETRODUTO, EM ACO GALVANIZADO ELETROLITICO, DIAMETRO DE 65 MM (2 1/2")</t>
  </si>
  <si>
    <t>CURVA 90 GRAUS, PARA ELETRODUTO, EM ACO GALVANIZADO ELETROLITICO, DIAMETRO DE 80 MM (3")</t>
  </si>
  <si>
    <t>DISJUNTOR TERMOMAGNETICO TRIPOLAR 125A</t>
  </si>
  <si>
    <t>DISJUNTOR TERMOMAGNETICO TRIPOLAR 150 A / 600 V, TIPO FXD / ICC - 35 KA</t>
  </si>
  <si>
    <t>DISJUNTOR TERMOMAGNETICO TRIPOLAR 200 A / 600 V, TIPO FXD / ICC - 35 KA</t>
  </si>
  <si>
    <t>DISJUNTOR TIPO DIN / IEC, MONOPOLAR DE 40  ATE 50A</t>
  </si>
  <si>
    <t>DISJUNTOR TIPO DIN/IEC, BIPOLAR DE 6 ATE 32A</t>
  </si>
  <si>
    <t>DISJUNTOR TIPO DIN/IEC, BIPOLAR 40 ATE 50A</t>
  </si>
  <si>
    <t>DISJUNTOR TIPO DIN/IEC, MONOPOLAR DE 6  ATE  32A</t>
  </si>
  <si>
    <t>DISJUNTOR TIPO DIN/IEC, TRIPOLAR DE 10 ATE 50A</t>
  </si>
  <si>
    <t>DISJUNTOR TIPO DIN/IEC, TRIPOLAR 63 A</t>
  </si>
  <si>
    <t>DISJUNTOR TIPO NEMA, BIPOLAR 10  ATE  50 A, TENSAO MAXIMA 415 V</t>
  </si>
  <si>
    <t>DISJUNTOR TIPO NEMA, BIPOLAR 60 ATE 100A, TENSAO MAXIMA 415 V</t>
  </si>
  <si>
    <t>DISJUNTOR TIPO NEMA, MONOPOLAR DE 60 ATE 70A, TENSAO MAXIMA DE 240 V</t>
  </si>
  <si>
    <t>DISJUNTOR TIPO NEMA, MONOPOLAR 10 ATE 30A, TENSAO MAXIMA DE 240 V</t>
  </si>
  <si>
    <t>DISJUNTOR TIPO NEMA, MONOPOLAR 35  ATE  50 A, TENSAO MAXIMA DE 240 V</t>
  </si>
  <si>
    <t>DISJUNTOR TIPO NEMA, TRIPOLAR 10  ATE  50A, TENSAO MAXIMA DE 415 V</t>
  </si>
  <si>
    <t>DISJUNTOR TIPO NEMA, TRIPOLAR 60 ATE 100 A, TENSAO MAXIMA DE 415 V</t>
  </si>
  <si>
    <t>DISPOSITIVO DPS CLASSE II, 1 POLO, TENSAO MAXIMA DE 175 V, CORRENTE MAXIMA DE *20* KA (TIPO AC)</t>
  </si>
  <si>
    <t>DISPOSITIVO DPS CLASSE II, 1 POLO, TENSAO MAXIMA DE 175 V, CORRENTE MAXIMA DE *30* KA (TIPO AC)</t>
  </si>
  <si>
    <t>DISPOSITIVO DPS CLASSE II, 1 POLO, TENSAO MAXIMA DE 175 V, CORRENTE MAXIMA DE *45* KA (TIPO AC)</t>
  </si>
  <si>
    <t>DISPOSITIVO DPS CLASSE II, 1 POLO, TENSAO MAXIMA DE 175 V, CORRENTE MAXIMA DE *90* KA (TIPO AC)</t>
  </si>
  <si>
    <t>DISPOSITIVO DR, 4 POLOS, SENSIBILIDADE DE 30 MA, CORRENTE DE 100 A, TIPO AC</t>
  </si>
  <si>
    <t>DISPOSITIVO DR, 4 POLOS, SENSIBILIDADE DE 30 MA, CORRENTE DE 40 A, TIPO AC</t>
  </si>
  <si>
    <t>DISPOSITIVO DR, 4 POLOS, SENSIBILIDADE DE 30 MA, CORRENTE DE 63 A, TIPO AC</t>
  </si>
  <si>
    <t>DISPOSITIVO DR, 4 POLOS, SENSIBILIDADE DE 300 MA, CORRENTE DE 100 A, TIPO AC</t>
  </si>
  <si>
    <t>ELETRODUTO DE PVC RIGIDO ROSCAVEL DE 1 ", SEM LUVA</t>
  </si>
  <si>
    <t>ELETRODUTO DE PVC RIGIDO ROSCAVEL DE 1 1/2 ", SEM LUVA</t>
  </si>
  <si>
    <t>ELETRODUTO DE PVC RIGIDO ROSCAVEL DE 1 1/4 ", SEM LUVA</t>
  </si>
  <si>
    <t>ELETRODUTO DE PVC RIGIDO ROSCAVEL DE 2 ", SEM LUVA</t>
  </si>
  <si>
    <t>ELETRODUTO DE PVC RIGIDO ROSCAVEL DE 2 1/2 ", SEM LUVA</t>
  </si>
  <si>
    <t>ELETRODUTO DE PVC RIGIDO ROSCAVEL DE 3 ", SEM LUVA</t>
  </si>
  <si>
    <t>ELETRODUTO DE PVC RIGIDO ROSCAVEL DE 3/4 ", SEM LUVA</t>
  </si>
  <si>
    <t>ELETRODUTO DE PVC RIGIDO ROSCAVEL DE 4 ", SEM LUVA</t>
  </si>
  <si>
    <t>ELETRODUTO FLEXIVEL PLANO EM PEAD, COR PRETA E LARANJA,  DIAMETRO 32 MM</t>
  </si>
  <si>
    <t>ELETRODUTO FLEXIVEL PLANO EM PEAD, COR PRETA E LARANJA,  DIAMETRO 40 MM</t>
  </si>
  <si>
    <t>ELETRODUTO FLEXIVEL PLANO EM PEAD, COR PRETA E LARANJA, DIAMETRO 25 MM</t>
  </si>
  <si>
    <t>ELETRODUTO FLEXIVEL, EM ACO GALVANIZADO, REVESTIDO EXTERNAMENTE COM PVC PRETO, DIAMETRO EXTERNO DE 25 MM (3/4"), TIPO SEALTUBO</t>
  </si>
  <si>
    <t>ELETRODUTO FLEXIVEL, EM ACO GALVANIZADO, REVESTIDO EXTERNAMENTE COM PVC PRETO, DIAMETRO EXTERNO DE 32 MM (1"), TIPO SEALTUBO</t>
  </si>
  <si>
    <t>ELETRODUTO FLEXIVEL, EM ACO GALVANIZADO, REVESTIDO EXTERNAMENTE COM PVC PRETO, DIAMETRO EXTERNO DE 40 MM (1 1/4"), TIPO SEALTUBO</t>
  </si>
  <si>
    <t>ELETRODUTO FLEXIVEL, EM ACO GALVANIZADO, REVESTIDO EXTERNAMENTE COM PVC PRETO, DIAMETRO EXTERNO DE 50 MM( 1 1/2"), TIPO SEALTUBO</t>
  </si>
  <si>
    <t>ELETRODUTO FLEXIVEL, EM ACO GALVANIZADO, REVESTIDO EXTERNAMENTE COM PVC PRETO, DIAMETRO EXTERNO DE 60 MM (2"), TIPO SEALTUBO</t>
  </si>
  <si>
    <t>ELETRODUTO FLEXIVEL, EM ACO GALVANIZADO, REVESTIDO EXTERNAMENTE COM PVC PRETO, DIAMETRO EXTERNO DE 75 MM (2 1/2"), TIPO SEALTUBO</t>
  </si>
  <si>
    <t>ELETRODUTO PVC FLEXIVEL CORRUGADO, COR AMARELA, DE 25 MM</t>
  </si>
  <si>
    <t>ELETRODUTO PVC FLEXIVEL CORRUGADO, COR AMARELA, DE 32 MM</t>
  </si>
  <si>
    <t>ELETRODUTO PVC FLEXIVEL CORRUGADO, REFORCADO, COR LARANJA, DE 25 MM, PARA LAJES E PISOS</t>
  </si>
  <si>
    <t>ELETRODUTO PVC FLEXIVEL CORRUGADO, REFORCADO, COR LARANJA, DE 32 MM, PARA LAJES E PISOS</t>
  </si>
  <si>
    <t>ELETRODUTO/DUTO PEAD FLEXIVEL PAREDE SIMPLES, CORRUGACAO HELICOIDAL, COR PRETA, SEM ROSCA, DE 2",  PARA CABEAMENTO SUBTERRANEO (NBR 15715)</t>
  </si>
  <si>
    <t>ELETRODUTO/DUTO PEAD FLEXIVEL PAREDE SIMPLES, CORRUGACAO HELICOIDAL, COR PRETA, SEM ROSCA, DE 3",  PARA CABEAMENTO SUBTERRANEO (NBR 15715)</t>
  </si>
  <si>
    <t>ELETRODUTODUTO PEAD FLEXIVEL PAREDE SIMPLES, CORRUGACAO HELICOIDAL, COR PRETA, SEM ROSCA, DE 1 1/2",  PARA CABEAMENTO SUBTERRANEO (NBR 15715)</t>
  </si>
  <si>
    <t>ELETRODUTODUTO PEAD FLEXIVEL PAREDE SIMPLES, CORRUGACAO HELICOIDAL, COR PRETA, SEM ROSCA, DE 1 1/4",  PARA CABEAMENTO SUBTERRANEO (NBR 15715)</t>
  </si>
  <si>
    <t>ELETRODUTODUTO PEAD FLEXIVEL PAREDE SIMPLES, CORRUGACAO HELICOIDAL, COR PRETA, SEM ROSCA, DE 4",  PARA CABEAMENTO SUBTERRANEO (NBR 15715)</t>
  </si>
  <si>
    <t>ESPELHO / PLACA CEGA 4" X 2", PARA INSTALACAO DE TOMADAS E INTERRUPTORES</t>
  </si>
  <si>
    <t>ESPELHO / PLACA CEGA 4" X 4", PARA INSTALACAO DE TOMADAS E INTERRUPTORES</t>
  </si>
  <si>
    <t>ESPELHO / PLACA DE 1 POSTO 4" X 2", PARA INSTALACAO DE TOMADAS E INTERRUPTORES</t>
  </si>
  <si>
    <t>ESPELHO / PLACA DE 2 POSTOS 4" X 2", PARA INSTALACAO DE TOMADAS E INTERRUPTORES</t>
  </si>
  <si>
    <t>ESPELHO / PLACA DE 2 POSTOS 4" X 4", PARA INSTALACAO DE TOMADAS E INTERRUPTORES</t>
  </si>
  <si>
    <t>ESPELHO / PLACA DE 3 POSTOS 4" X 2", PARA INSTALACAO DE TOMADAS E INTERRUPTORES</t>
  </si>
  <si>
    <t>ESPELHO / PLACA DE 4 POSTOS 4" X 4", PARA INSTALACAO DE TOMADAS E INTERRUPTORES</t>
  </si>
  <si>
    <t>ESPELHO / PLACA DE 6 POSTOS 4" X 4", PARA INSTALACAO DE TOMADAS E INTERRUPTORES</t>
  </si>
  <si>
    <t>FITA ISOLANTE ADESIVA ANTICHAMA, USO ATE 750 V, EM ROLO DE 19 MM X 20 M</t>
  </si>
  <si>
    <t>FITA ISOLANTE DE BORRACHA AUTOFUSAO, USO ATE 69 KV (ALTA TENSAO)</t>
  </si>
  <si>
    <t>INTERRUPTOR BIPOLAR SIMPLES 10 A, 250 V (APENAS MODULO)</t>
  </si>
  <si>
    <t>INTERRUPTOR BIPOLAR 10A, 250V, CONJUNTO MONTADO PARA EMBUTIR 4" X 2" (PLACA + SUPORTE + MODULO)</t>
  </si>
  <si>
    <t>INTERRUPTOR PARALELO + TOMADA 2P+T 10A, 250V, CONJUNTO MONTADO PARA EMBUTIR 4" X 2" (PLACA + SUPORTE + MODULOS)</t>
  </si>
  <si>
    <t>INTERRUPTOR PARALELO 10A, 250V (APENAS MODULO)</t>
  </si>
  <si>
    <t>INTERRUPTOR PARALELO 10A, 250V, CONJUNTO MONTADO PARA EMBUTIR 4" X 2" (PLACA + SUPORTE + MODULO)</t>
  </si>
  <si>
    <t>INTERRUPTOR SIMPLES + INTERRUPTOR PARALELO + TOMADA 2P+T 10A, 250V, CONJUNTO MONTADO PARA EMBUTIR 4" X 2" (PLACA + SUPORTE + MODULOS)</t>
  </si>
  <si>
    <t>INTERRUPTOR SIMPLES + INTERRUPTOR PARALELO 10A, 250V, CONJUNTO MONTADO PARA EMBUTIR 4" X 2" (PLACA + SUPORTE + MODULOS)</t>
  </si>
  <si>
    <t>INTERRUPTOR SIMPLES + TOMADA 2P+T 10A, 250V, CONJUNTO MONTADO PARA EMBUTIR 4" X 2" (PLACA + SUPORTE + MODULOS)</t>
  </si>
  <si>
    <t>INTERRUPTOR SIMPLES + 2 INTERRUPTORES PARALELOS 10A, 250V, CONJUNTO MONTADO PARA EMBUTIR 4" X 2" (PLACA + SUPORTE + MODULOS)</t>
  </si>
  <si>
    <t>INTERRUPTOR SIMPLES 10A, 250V (APENAS MODULO)</t>
  </si>
  <si>
    <t>INTERRUPTOR SIMPLES 10A, 250V, CONJUNTO MONTADO PARA EMBUTIR 4" X 2" (PLACA + SUPORTE + MODULO)</t>
  </si>
  <si>
    <t>INTERRUPTOR SIMPLES 10A, 250V, CONJUNTO MONTADO PARA SOBREPOR 4" X 2" (CAIXA + MODULO)</t>
  </si>
  <si>
    <t>INTERRUPTOR SIMPLES 10A, 250V, CONJUNTO MONTADO PARA SOBREPOR 4" X 2" (CAIXA + 2 MODULOS)</t>
  </si>
  <si>
    <t>INTERRUPTORES PARALELOS (2 MODULOS) + TOMADA 2P+T 10A, 250V, CONJUNTO MONTADO PARA EMBUTIR 4" X 2" (PLACA + SUPORTE + MODULOS)</t>
  </si>
  <si>
    <t>INTERRUPTORES PARALELOS (2 MODULOS) 10A, 250V, CONJUNTO MONTADO PARA EMBUTIR 4" X 2" (PLACA + SUPORTE + MODULOS)</t>
  </si>
  <si>
    <t>INTERRUPTORES PARALELOS (3 MODULOS) 10A, 250V, CONJUNTO MONTADO PARA EMBUTIR 4" X 2" (PLACA + SUPORTE + MODULO)</t>
  </si>
  <si>
    <t>INTERRUPTORES SIMPLES (2 MODULOS) + TOMADA 2P+T 10A, 250V, CONJUNTO MONTADO PARA EMBUTIR 4" X 2" (PLACA + SUPORTE + MODULOS)</t>
  </si>
  <si>
    <t>INTERRUPTORES SIMPLES (2 MODULOS) + 1 INTERRUPTOR PARALELO 10A, 250V, CONJUNTO MONTADO PARA EMBUTIR 4" X 2" (PLACA + SUPORTE + MODULOS)</t>
  </si>
  <si>
    <t>INTERRUPTORES SIMPLES (2 MODULOS) 10A, 250V, CONJUNTO MONTADO PARA EMBUTIR 4" X 2" (PLACA + SUPORTE + MODULOS)</t>
  </si>
  <si>
    <t>INTERRUPTORES SIMPLES (3 MODULOS) 10A, 250V, CONJUNTO MONTADO PARA EMBUTIR 4" X 2" (PLACA + SUPORTE + MODULOS)</t>
  </si>
  <si>
    <t>LAMPADA DE LUZ MISTA 160 W, BASE E27 (220 V)</t>
  </si>
  <si>
    <t>LAMPADA DE LUZ MISTA 250 W, BASE E27 (220 V)</t>
  </si>
  <si>
    <t>LAMPADA FLUORESCENTE COMPACTA 2U BRANCA 15 W, BASE E27 (127/220 V)</t>
  </si>
  <si>
    <t>LAMPADA FLUORESCENTE COMPACTA 2U/3U BRANCA 9/10 W, BASE E27 (127/220 V)</t>
  </si>
  <si>
    <t>LAMPADA FLUORESCENTE ESPIRAL BRANCA 45 W, BASE E27 (127/220 V)</t>
  </si>
  <si>
    <t>LAMPADA LED TUBULAR BIVOLT 18/20 W, BASE G13</t>
  </si>
  <si>
    <t>LAMPADA LED TUBULAR BIVOLT 9/10 W, BASE G13</t>
  </si>
  <si>
    <t>LAMPADA LED 10 W BIVOLT BRANCA, FORMATO TRADICIONAL (BASE E27)</t>
  </si>
  <si>
    <t>LAMPADA LED 6 W BIVOLT BRANCA, FORMATO TRADICIONAL (BASE E27)</t>
  </si>
  <si>
    <t>LUMINARIA ARANDELA TIPO MEIA-LUA COM VIDRO FOSCO *30 X 15* CM, PARA 1 LAMPADA, BASE E27, POTENCIA MAXIMA 40/60 W (NAO INCLUI LAMPADA)</t>
  </si>
  <si>
    <t>LUMINARIA DE EMBUTIR EM CHAPA DE ACO PARA 2 LAMPADAS FLUORESCENTES DE 14 W COM REFLETOR E ALETAS EM ALUMINIO, COMPLETA (INCLUI REATOR E LAMPADAS)</t>
  </si>
  <si>
    <t>LUMINARIA DE EMBUTIR EM CHAPA DE ACO PARA 4 LAMPADAS FLUORESCENTES DE 14 W *60 X 60 CM* ALETADA (NAO INCLUI REATOR E LAMPADAS)</t>
  </si>
  <si>
    <t>LUMINARIA DE EMERGENCIA 30 LEDS, POTENCIA 2 W, BATERIA DE LITIO, AUTONOMIA DE 6 HORAS</t>
  </si>
  <si>
    <t>LUMINARIA DE SOBREPOR EM CHAPA DE ACO COM ALETAS PLASTICAS, PARA 1 LAMPADA, BASE E27, POTENCIA MAXIMA 40/60 W (NAO INCLUI LAMPADA)</t>
  </si>
  <si>
    <t>LUMINARIA DE SOBREPOR EM CHAPA DE ACO COM ALETAS PLASTICAS, PARA 2 LAMPADAS, BASE E27, POTENCIA MAXIMA 40/60 W (NAO INCLUI LAMPADAS)</t>
  </si>
  <si>
    <t>LUMINARIA DE SOBREPOR EM CHAPA DE ACO PARA 1 LAMPADA FLUORESCENTE DE *18* W, ALETADA, COMPLETA (LAMPADA E REATOR INCLUSOS)</t>
  </si>
  <si>
    <t>LUMINARIA DE SOBREPOR EM CHAPA DE ACO PARA 1 LAMPADA FLUORESCENTE DE *18* W, PERFIL COMERCIAL (NAO INCLUI REATOR E LAMPADA)</t>
  </si>
  <si>
    <t>LUMINARIA DE SOBREPOR EM CHAPA DE ACO PARA 1 LAMPADA FLUORESCENTE DE *36* W, ALETADA, COMPLETA (LAMPADA E REATOR INCLUSOS)</t>
  </si>
  <si>
    <t>LUMINARIA DE SOBREPOR EM CHAPA DE ACO PARA 1 LAMPADA FLUORESCENTE DE *36* W, PERFIL COMERCIAL (NAO INCLUI REATOR E LAMPADA)</t>
  </si>
  <si>
    <t>LUMINARIA DE SOBREPOR EM CHAPA DE ACO PARA 2 LAMPADAS FLUORESCENTES DE *18* W, ALETADA, COMPLETA (LAMPADAS E REATOR INCLUSOS)</t>
  </si>
  <si>
    <t>LUMINARIA DE SOBREPOR EM CHAPA DE ACO PARA 2 LAMPADAS FLUORESCENTES DE *18* W, PERFIL COMERCIAL (NAO INCLUI REATOR E LAMPADAS)</t>
  </si>
  <si>
    <t>LUMINARIA DE SOBREPOR EM CHAPA DE ACO PARA 2 LAMPADAS FLUORESCENTES DE *36* W, ALETADA, COMPLETA (LAMPADAS E REATOR INCLUSOS)</t>
  </si>
  <si>
    <t>LUMINARIA DE SOBREPOR EM CHAPA DE ACO PARA 2 LAMPADAS FLUORESCENTES DE *36* W, PERFIL COMERCIAL (NAO INCLUI REATOR E LAMPADAS)</t>
  </si>
  <si>
    <t>LUMINARIA DE TETO PLAFON/PLAFONIER EM PLASTICO COM BASE E27, POTENCIA MAXIMA 60 W (NAO INCLUI LAMPADA)</t>
  </si>
  <si>
    <t>LUMINARIA LED PLAFON REDONDO DE SOBREPOR BIVOLT 12/13 W,  D = *17* CM</t>
  </si>
  <si>
    <t>LUMINARIA LED REFLETOR RETANGULAR BIVOLT, LUZ BRANCA, 10 W</t>
  </si>
  <si>
    <t>LUMINARIA LED REFLETOR RETANGULAR BIVOLT, LUZ BRANCA, 30 W</t>
  </si>
  <si>
    <t>LUMINARIA LED REFLETOR RETANGULAR BIVOLT, LUZ BRANCA, 50 W</t>
  </si>
  <si>
    <t>LUMINARIA PLAFON REDONDO COM VIDRO FOSCO DIAMETRO *25* CM, PARA 1 LAMPADA, BASE E27, POTENCIA MAXIMA 40/60 W (NAO INCLUI LAMPADA)</t>
  </si>
  <si>
    <t>LUMINARIA PLAFON REDONDO COM VIDRO FOSCO DIAMETRO *30* CM, PARA 2 LAMPADAS, BASE E27, POTENCIA MAXIMA 40/60 W (NAO INCLUI LAMPADAS)</t>
  </si>
  <si>
    <t>LUMINARIA SPOT DE SOBREPOR EM ALUMINIO COM ALETA PLASTICA PARA 1 LAMPADA, BASE E27, POTENCIA MAXIMA 40/60 W (NAO INCLUI LAMPADA)</t>
  </si>
  <si>
    <t>LUMINARIA SPOT DE SOBREPOR EM ALUMINIO COM ALETA PLASTICA PARA 2 LAMPADAS, BASE E27, POTENCIA MAXIMA 40/60 W (NAO INCLUI LAMPADA)</t>
  </si>
  <si>
    <t>LUMINARIA TIPO TARTARUGA PARA AREA EXTERNA EM ALUMINIO, COM GRADE, PARA 1 LAMPADA, BASE E27, POTENCIA MAXIMA 40/60 W (NAO INCLUI LAMPADA)</t>
  </si>
  <si>
    <t>LUVA DE PRESSAO, EM PVC, DE 20 MM, PARA ELETRODUTO FLEXIVEL</t>
  </si>
  <si>
    <t>LUVA DE PRESSAO, EM PVC, DE 25 MM, PARA ELETRODUTO FLEXIVEL</t>
  </si>
  <si>
    <t>LUVA DE PRESSAO, EM PVC, DE 32 MM, PARA ELETRODUTO FLEXIVEL</t>
  </si>
  <si>
    <t>LUVA EM PVC RIGIDO ROSCAVEL, DE 1 1/2", PARA ELETRODUTO</t>
  </si>
  <si>
    <t>LUVA EM PVC RIGIDO ROSCAVEL, DE 1 1/4", PARA ELETRODUTO</t>
  </si>
  <si>
    <t>LUVA EM PVC RIGIDO ROSCAVEL, DE 1", PARA ELETRODUTO</t>
  </si>
  <si>
    <t>LUVA EM PVC RIGIDO ROSCAVEL, DE 2 1/2", PARA ELETRODUTO</t>
  </si>
  <si>
    <t>LUVA EM PVC RIGIDO ROSCAVEL, DE 2", PARA ELETRODUTO</t>
  </si>
  <si>
    <t>LUVA EM PVC RIGIDO ROSCAVEL, DE 3/4", PARA ELETRODUTO</t>
  </si>
  <si>
    <t>LUVA EM PVC RIGIDO ROSCAVEL, DE 3", PARA ELETRODUTO</t>
  </si>
  <si>
    <t>LUVA EM PVC RIGIDO ROSCAVEL, DE 4", PARA ELETRODUTO</t>
  </si>
  <si>
    <t>LUVA PARA ELETRODUTO, EM ACO GALVANIZADO ELETROLITICO, DIAMETRO DE 100 MM (4")</t>
  </si>
  <si>
    <t>LUVA PARA ELETRODUTO, EM ACO GALVANIZADO ELETROLITICO, DIAMETRO DE 20 MM (3/4")</t>
  </si>
  <si>
    <t>LUVA PARA ELETRODUTO, EM ACO GALVANIZADO ELETROLITICO, DIAMETRO DE 25 MM (1")</t>
  </si>
  <si>
    <t>LUVA PARA ELETRODUTO, EM ACO GALVANIZADO ELETROLITICO, DIAMETRO DE 32 MM (1 1/4")</t>
  </si>
  <si>
    <t>LUVA PARA ELETRODUTO, EM ACO GALVANIZADO ELETROLITICO, DIAMETRO DE 40 MM (1 1/2")</t>
  </si>
  <si>
    <t>LUVA PARA ELETRODUTO, EM ACO GALVANIZADO ELETROLITICO, DIAMETRO DE 50 MM (2")</t>
  </si>
  <si>
    <t>LUVA PARA ELETRODUTO, EM ACO GALVANIZADO ELETROLITICO, DIAMETRO DE 65 MM (2 1/2")</t>
  </si>
  <si>
    <t>LUVA PARA ELETRODUTO, EM ACO GALVANIZADO ELETROLITICO, DIAMETRO DE 80 MM (3")</t>
  </si>
  <si>
    <t>OLEO DIESEL COMBUSTIVEL COMUM</t>
  </si>
  <si>
    <t>OLEO LUBRIFICANTE PARA MOTORES DE EQUIPAMENTOS PESADOS (CAMINHOES, TRATORES, RETROS E ETC)</t>
  </si>
  <si>
    <t>PARA-RAIOS TIPO FRANKLIN 350 MM, EM LATAO CROMADO, DUAS DESCIDAS, PARA PROTECAO DE EDIFICACOES CONTRA DESCARGAS ATMOSFERICAS</t>
  </si>
  <si>
    <t>PATCH CORD, CATEGORIA 6, EXTENSAO DE 1,50 M</t>
  </si>
  <si>
    <t>PATCH CORD, CATEGORIA 6, EXTENSAO DE 2,50 M</t>
  </si>
  <si>
    <t>PATCH PANEL, 24 PORTAS, CATEGORIA 6, COM RACKS DE 19" E 1 U DE ALTURA</t>
  </si>
  <si>
    <t>PATCH PANEL, 48 PORTAS, CATEGORIA 6, COM RACKS DE 19" E 2 U DE ALTURA</t>
  </si>
  <si>
    <t>PERFILADO PERFURADO DUPLO 38 X 76 MM, CHAPA 22</t>
  </si>
  <si>
    <t>PERFILADO PERFURADO SIMPLES 38 X 38 MM, CHAPA 22</t>
  </si>
  <si>
    <t>PERFILADO PERFURADO 19 X 38 MM, CHAPA 22</t>
  </si>
  <si>
    <t>POSTE DECORATIVO PARA JARDIM EM ACO TUBULAR, SEM LUMINARIA, H = *2,5* M</t>
  </si>
  <si>
    <t>PULSADOR CAMPAINHA 10A, 250V (APENAS MODULO)</t>
  </si>
  <si>
    <t>PULSADOR CAMPAINHA 10A, 250V, CONJUNTO MONTADO PARA EMBUTIR 4" X 2" (PLACA + SUPORTE + MODULO)</t>
  </si>
  <si>
    <t>QUADRO DE DISTRIBUICAO COM BARRAMENTO TRIFASICO, DE SOBREPOR, EM CHAPA DE ACO GALVANIZADO, PARA 12 DISJUNTORES DIN, 100 A</t>
  </si>
  <si>
    <t>QUADRO DE DISTRIBUICAO COM BARRAMENTO TRIFASICO, DE SOBREPOR, EM CHAPA DE ACO GALVANIZADO, PARA 24 DISJUNTORES DIN, 100 A</t>
  </si>
  <si>
    <t>QUADRO DE DISTRIBUICAO COM BARRAMENTO TRIFASICO, DE SOBREPOR, EM CHAPA DE ACO GALVANIZADO, PARA 36 DISJUNTORES DIN, 100 A</t>
  </si>
  <si>
    <t>QUADRO DE DISTRIBUICAO COM BARRAMENTO TRIFASICO, DE SOBREPOR, EM CHAPA DE ACO GALVANIZADO, PARA 48 DISJUNTORES DIN, 100 A</t>
  </si>
  <si>
    <t>REATOR ELETRONICO BIVOLT PARA 1 LAMPADA FLUORESCENTE DE 18/20 W</t>
  </si>
  <si>
    <t>REATOR ELETRONICO BIVOLT PARA 1 LAMPADA FLUORESCENTE DE 36/40 W</t>
  </si>
  <si>
    <t>REATOR ELETRONICO BIVOLT PARA 2 LAMPADAS FLUORESCENTES DE 18/20 W</t>
  </si>
  <si>
    <t>REATOR ELETRONICO BIVOLT PARA 2 LAMPADAS FLUORESCENTES DE 36/40 W</t>
  </si>
  <si>
    <t>RELE FOTOELETRICO INTERNO E EXTERNO BIVOLT 1000 W, DE CONECTOR, SEM BASE</t>
  </si>
  <si>
    <t>SENSOR DE PRESENCA BIVOLT DE PAREDE SEM FOTOCELULA PARA QUALQUER TIPO DE LAMPADA POTENCIA MAXIMA *1000* W, USO INTERNO</t>
  </si>
  <si>
    <t>SOLDA EM VARETA FOSCOPER, D = *2,5* MM  X COMPRIMENTO 500 MM</t>
  </si>
  <si>
    <t>SOQUETE DE PORCELANA BASE E27, PARA USO AO TEMPO, PARA LAMPADAS</t>
  </si>
  <si>
    <t>TAMPA PARA CONDULETE, EM PVC, PARA TOMADA HEXAGONAL</t>
  </si>
  <si>
    <t>TAMPA PARA CONDULETE, EM PVC, PARA 1 INTERRUPTOR</t>
  </si>
  <si>
    <t>TAMPA PARA CONDULETE, EM PVC, PARA 1 MODULO RJ</t>
  </si>
  <si>
    <t>TAMPA PARA CONDULETE, EM PVC, PARA 2 MODULOS RJ</t>
  </si>
  <si>
    <t>TERMINAL A COMPRESSAO EM COBRE ESTANHADO PARA CABO 10 MM2, 1 FURO E 1 COMPRESSAO, PARA PARAFUSO DE FIXACAO M6</t>
  </si>
  <si>
    <t>TERMINAL A COMPRESSAO EM COBRE ESTANHADO PARA CABO 120 MM2, 1 FURO E 1 COMPRESSAO, PARA PARAFUSO DE FIXACAO M12</t>
  </si>
  <si>
    <t>TERMINAL A COMPRESSAO EM COBRE ESTANHADO PARA CABO 16 MM2, 1 FURO E 1 COMPRESSAO, PARA PARAFUSO DE FIXACAO M6</t>
  </si>
  <si>
    <t>TERMINAL A COMPRESSAO EM COBRE ESTANHADO PARA CABO 2,5 MM2, 1 FURO E 1 COMPRESSAO, PARA PARAFUSO DE FIXACAO M5</t>
  </si>
  <si>
    <t>TERMINAL A COMPRESSAO EM COBRE ESTANHADO PARA CABO 25 MM2, 1 FURO E 1 COMPRESSAO, PARA PARAFUSO DE FIXACAO M8</t>
  </si>
  <si>
    <t>TERMINAL A COMPRESSAO EM COBRE ESTANHADO PARA CABO 35 MM2, 1 FURO E 1 COMPRESSAO, PARA PARAFUSO DE FIXACAO M8</t>
  </si>
  <si>
    <t>TERMINAL A COMPRESSAO EM COBRE ESTANHADO PARA CABO 4 MM2, 1 FURO E 1 COMPRESSAO, PARA PARAFUSO DE FIXACAO M5</t>
  </si>
  <si>
    <t>TERMINAL A COMPRESSAO EM COBRE ESTANHADO PARA CABO 50 MM2, 1 FURO E 1 COMPRESSAO, PARA PARAFUSO DE FIXACAO M8</t>
  </si>
  <si>
    <t>TERMINAL A COMPRESSAO EM COBRE ESTANHADO PARA CABO 6 MM2, 1 FURO E 1 COMPRESSAO, PARA PARAFUSO DE FIXACAO M6</t>
  </si>
  <si>
    <t>TERMINAL A COMPRESSAO EM COBRE ESTANHADO PARA CABO 70 MM2, 1 FURO E 1 COMPRESSAO, PARA PARAFUSO DE FIXACAO M10</t>
  </si>
  <si>
    <t>TERMINAL A COMPRESSAO EM COBRE ESTANHADO PARA CABO 95 MM2, 1 FURO E 1 COMPRESSAO, PARA PARAFUSO DE FIXACAO M12</t>
  </si>
  <si>
    <t>TOMADA 2P+T 10A, 250V  (APENAS MODULO)</t>
  </si>
  <si>
    <t>TOMADA 2P+T 10A, 250V, CONJUNTO MONTADO PARA EMBUTIR 4" X 2" (PLACA + SUPORTE + MODULO)</t>
  </si>
  <si>
    <t>TOMADA 2P+T 10A, 250V, CONJUNTO MONTADO PARA SOBREPOR 4" X 2" (CAIXA + MODULO)</t>
  </si>
  <si>
    <t>TOMADA 2P+T 20A 250V, CONJUNTO MONTADO PARA EMBUTIR 4" X 2" (PLACA + SUPORTE + MODULO)</t>
  </si>
  <si>
    <t>TOMADA 2P+T 20A, 250V  (APENAS MODULO)</t>
  </si>
  <si>
    <t>PESQUISAS DE MERCADO MATERIAS ELÉTRICA</t>
  </si>
  <si>
    <t>BATERIA ESTACIONÁRIA 12VCC - 165AH (EX: HELIAR MODELO DF2500 OU EQUIVALENTE) PARA GRUPO GERADOR</t>
  </si>
  <si>
    <t>GLOBO ESFÉRICO VIDRO TRANSPARENTE 15X30CM</t>
  </si>
  <si>
    <t>PLUGUE FÊMEA 2 P + T 10A PARA EXTENSÃO</t>
  </si>
  <si>
    <t>PLUGUE MACHO 2 P + T 10A PARA EXTENSÃO</t>
  </si>
  <si>
    <t>POSTE DE JARDIM EM AÇO TUBULAR COM LUMINÁRIA GLOBO DE VIDRO TRANSPARENTE, H=2,00M</t>
  </si>
  <si>
    <t>REFLETOR DE LED 100 W</t>
  </si>
  <si>
    <t xml:space="preserve">SOQUETE DE PRESSÃO OU ANTIVIBRATÓRIO T8 PARA CALHA DE ILUMINAÇÃO </t>
  </si>
  <si>
    <t>TAMPA DE ALUMÍNIO DE INTERRUPTOR PARA CONDULETE 3/4"</t>
  </si>
  <si>
    <t>TAMPA DE ALUMÍNIO HEXAGONAL PARA TOMADA CONDULETE 3/4"</t>
  </si>
  <si>
    <t>TAMPA DE ALUMÍNIO PARA CONDULETE COM DUAS TOMADAS RJ45 3/4"</t>
  </si>
  <si>
    <t>TOTAL MATERIAS DE CONSTRUÇÃO CIVIL</t>
  </si>
  <si>
    <t>TOTAL MATERIAIS DA PESQUISA DE MERCADO MATERIAIS CIVIL</t>
  </si>
  <si>
    <t>TOTAL MATERIAS DE ELÉTRICA</t>
  </si>
  <si>
    <t>TOTAL MATERIAIS DA PESQUISA DE MERCADO MATERIAIS DE ELÉTRICA</t>
  </si>
  <si>
    <t>TOTAL DE MATERIAIS=</t>
  </si>
  <si>
    <t>Adicional de férias</t>
  </si>
  <si>
    <t>TOTAL DA SUBSEÇÃO DE NAVIRAÍ (R$) - LOTE 1</t>
  </si>
  <si>
    <t>TOTAL DA SUBSEÇÃO DE COXIM (R$) - LOTE 2</t>
  </si>
  <si>
    <t xml:space="preserve">FERRAMENTAS E MATERIAIS DE CONSUMO </t>
  </si>
  <si>
    <t>CONFORME A DEMANDA</t>
  </si>
  <si>
    <t>OFICIAL (22 HORAS SEMANAIS - 110 HORAS MENSAIS)</t>
  </si>
  <si>
    <r>
      <t xml:space="preserve">Salário Normativo da Categoria Profissional </t>
    </r>
    <r>
      <rPr>
        <sz val="12"/>
        <color rgb="FFFF0000"/>
        <rFont val="Times New Roman"/>
        <family val="1"/>
      </rPr>
      <t>(220 horas mensais)</t>
    </r>
  </si>
  <si>
    <t>1 - Salário normativo da categoria (equipe residente): R$ 1.475,00 para 220 horas mensais (CCT 2019/2020)</t>
  </si>
  <si>
    <t>2 - Salário base 110 horas mensais: R$ 737,50</t>
  </si>
  <si>
    <t>3 - O valor estimado a título de auxílio alimentação para equipe residente é de R$ 15,00 por dia</t>
  </si>
  <si>
    <t>4 - Equipe técnica não residente: SINAPI 05/2019</t>
  </si>
  <si>
    <t>CUSTO POR EMPREGADO (RESIDENTE) - NAV/COX</t>
  </si>
  <si>
    <t>INSUMOS</t>
  </si>
  <si>
    <t xml:space="preserve">INSUMOS </t>
  </si>
  <si>
    <t>6 - No campo "VALOR ESTIMADO PARA INSUMOS" desta planilha totalizadora considerar 40%  do " TOTAL DE MATERIAIS" da aba "Insumos".</t>
  </si>
  <si>
    <t>5 - A aba "Insumos" desta planilha deverá ser preenchida somente uma vez a fim de obtenção de preços unitários.  Destacamos que valor com materiais mensal/30 meses é apenas estimado. O pagamento será realizado de acordo com a demanda. Vide item 8.9 do termo de referência.</t>
  </si>
  <si>
    <t>VALOR ESTIMADO PARA INSUMOS PARA 12 MESES  (40%)</t>
  </si>
  <si>
    <t xml:space="preserve">UNIFORME </t>
  </si>
  <si>
    <t xml:space="preserve">EPI </t>
  </si>
  <si>
    <r>
      <t xml:space="preserve">Salário Base </t>
    </r>
    <r>
      <rPr>
        <sz val="12"/>
        <color rgb="FFFF0000"/>
        <rFont val="Times New Roman"/>
        <family val="1"/>
      </rPr>
      <t>(110 horas mensais)</t>
    </r>
  </si>
  <si>
    <t>Salário Normativo da Categoria Profissional (220 horas mensais)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</si>
</sst>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[$R$-416]\ #,##0.00;[Red]\-[$R$-416]\ #,##0.00"/>
    <numFmt numFmtId="166" formatCode="mm/yy"/>
    <numFmt numFmtId="167" formatCode="0.00000"/>
    <numFmt numFmtId="168" formatCode="&quot; R$ &quot;#,##0.00\ ;&quot; R$ (&quot;#,##0.00\);&quot; R$ -&quot;#\ ;@\ "/>
    <numFmt numFmtId="169" formatCode="00"/>
    <numFmt numFmtId="170" formatCode="&quot;R$ &quot;#,##0.00"/>
    <numFmt numFmtId="171" formatCode="[$R$-416]#,##0.00;[Red]\-[$R$-416]#,##0.00"/>
    <numFmt numFmtId="172" formatCode="&quot;R$&quot;\ #,##0.00"/>
    <numFmt numFmtId="173" formatCode="#,##0.0000"/>
    <numFmt numFmtId="174" formatCode="&quot; R$ &quot;#,##0.00\ ;&quot; R$ (&quot;#,##0.00\);&quot; R$ -&quot;#.00\ ;@\ "/>
    <numFmt numFmtId="175" formatCode="&quot; R$ &quot;#,##0.00\ ;&quot; R$ (&quot;#,##0.00\);&quot; R$ -&quot;#.0\ ;@\ "/>
    <numFmt numFmtId="176" formatCode="_(&quot;R$ &quot;* #,##0.00_);_(&quot;R$ &quot;* \(#,##0.00\);_(&quot;R$ &quot;* &quot;-&quot;??_);_(@_)"/>
    <numFmt numFmtId="177" formatCode="_ &quot;R$ &quot;* #,##0.00_ ;_ &quot;R$ &quot;* \-#,##0.00_ ;_ &quot;R$ &quot;* &quot;-&quot;??_ ;_ @_ "/>
    <numFmt numFmtId="178" formatCode="0.00000000"/>
    <numFmt numFmtId="179" formatCode="&quot;R$ &quot;#,##0.00\ ;&quot;(R$ &quot;#,##0.00\)"/>
    <numFmt numFmtId="180" formatCode="_(* #,##0.00_);_(* \(#,##0.00\);_(* \-??_);_(@_)"/>
    <numFmt numFmtId="181" formatCode="_(&quot;R$ &quot;* #,##0.00_);_(&quot;R$ &quot;* \(#,##0.00\);_(&quot;R$ &quot;* \-??_);_(@_)"/>
    <numFmt numFmtId="182" formatCode="#,##0.00000"/>
    <numFmt numFmtId="183" formatCode="0.000000"/>
    <numFmt numFmtId="184" formatCode="#,##0.000000"/>
    <numFmt numFmtId="185" formatCode="0.0"/>
    <numFmt numFmtId="186" formatCode="_(&quot;$&quot;* #,##0.00_);_(&quot;$&quot;* \(#,##0.00\);_(&quot;$&quot;* &quot;-&quot;??_);_(@_)"/>
  </numFmts>
  <fonts count="7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color rgb="FFFFFFFF"/>
      <name val="Times New Roman"/>
      <family val="1"/>
    </font>
    <font>
      <b/>
      <i/>
      <sz val="12"/>
      <name val="Times New Roman"/>
      <family val="1"/>
    </font>
    <font>
      <sz val="12"/>
      <color rgb="FF000000"/>
      <name val="Times New Roman"/>
      <family val="1"/>
    </font>
    <font>
      <b/>
      <vertAlign val="superscript"/>
      <sz val="12"/>
      <name val="Times New Roman"/>
      <family val="1"/>
    </font>
    <font>
      <vertAlign val="superscript"/>
      <sz val="12"/>
      <name val="Times New Roman"/>
      <family val="1"/>
    </font>
    <font>
      <i/>
      <sz val="12"/>
      <color rgb="FF0084D1"/>
      <name val="Times New Roman"/>
      <family val="1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u/>
      <sz val="8"/>
      <color indexed="12"/>
      <name val="Arial"/>
      <family val="2"/>
    </font>
    <font>
      <b/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0000"/>
      <name val="Times New Roman"/>
      <family val="1"/>
    </font>
    <font>
      <sz val="10"/>
      <color rgb="FFFF0000"/>
      <name val="Arial"/>
      <family val="2"/>
    </font>
    <font>
      <b/>
      <sz val="12"/>
      <color rgb="FF666666"/>
      <name val="Times New Roman"/>
      <family val="1"/>
    </font>
    <font>
      <sz val="18"/>
      <color theme="3"/>
      <name val="Calibri Light"/>
      <family val="2"/>
      <scheme val="major"/>
    </font>
    <font>
      <i/>
      <sz val="11"/>
      <color rgb="FF7F7F7F"/>
      <name val="Calibri"/>
      <family val="2"/>
      <scheme val="minor"/>
    </font>
    <font>
      <sz val="11"/>
      <color indexed="64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sz val="11"/>
      <color indexed="63"/>
      <name val="Calibri"/>
      <family val="2"/>
      <charset val="1"/>
    </font>
    <font>
      <sz val="12"/>
      <name val="Calibri"/>
      <family val="2"/>
      <charset val="1"/>
    </font>
    <font>
      <b/>
      <u/>
      <sz val="12"/>
      <name val="Calibri"/>
      <family val="2"/>
      <charset val="1"/>
    </font>
    <font>
      <b/>
      <sz val="12"/>
      <name val="Calibri"/>
      <family val="2"/>
      <charset val="1"/>
    </font>
    <font>
      <b/>
      <sz val="20"/>
      <name val="Calibri"/>
      <family val="2"/>
      <charset val="1"/>
    </font>
    <font>
      <b/>
      <sz val="14"/>
      <name val="Calibri"/>
      <family val="2"/>
      <charset val="1"/>
    </font>
    <font>
      <b/>
      <sz val="16"/>
      <name val="Calibri"/>
      <family val="2"/>
      <charset val="1"/>
    </font>
    <font>
      <sz val="16"/>
      <name val="Calibri"/>
      <family val="2"/>
      <charset val="1"/>
    </font>
    <font>
      <sz val="16"/>
      <color indexed="8"/>
      <name val="Calibri"/>
      <family val="2"/>
      <charset val="1"/>
    </font>
    <font>
      <b/>
      <sz val="16"/>
      <color rgb="FFFF0000"/>
      <name val="Calibri"/>
      <family val="2"/>
    </font>
    <font>
      <b/>
      <sz val="16"/>
      <color rgb="FFFF0000"/>
      <name val="Calibri"/>
      <family val="2"/>
      <charset val="1"/>
    </font>
    <font>
      <sz val="16"/>
      <color rgb="FFFF0000"/>
      <name val="Calibri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6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Garamond"/>
      <family val="1"/>
    </font>
    <font>
      <sz val="11"/>
      <color rgb="FF000000"/>
      <name val="Garamond"/>
      <family val="1"/>
    </font>
    <font>
      <sz val="11"/>
      <color theme="1"/>
      <name val="Times New Roman"/>
      <family val="1"/>
    </font>
    <font>
      <sz val="11"/>
      <color theme="1"/>
      <name val="Garamond"/>
      <family val="1"/>
    </font>
    <font>
      <sz val="16"/>
      <color rgb="FFFF0000"/>
      <name val="Calibri"/>
      <family val="2"/>
      <charset val="1"/>
    </font>
    <font>
      <b/>
      <sz val="11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FFFF00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1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rgb="FF004586"/>
      </top>
      <bottom/>
      <diagonal/>
    </border>
    <border>
      <left/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/>
      <diagonal/>
    </border>
    <border>
      <left style="double">
        <color rgb="FF004586"/>
      </left>
      <right/>
      <top/>
      <bottom/>
      <diagonal/>
    </border>
    <border>
      <left/>
      <right/>
      <top/>
      <bottom style="thin">
        <color rgb="FF004586"/>
      </bottom>
      <diagonal/>
    </border>
    <border>
      <left/>
      <right style="double">
        <color rgb="FF004586"/>
      </right>
      <top/>
      <bottom style="thin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 style="double">
        <color rgb="FF004586"/>
      </bottom>
      <diagonal/>
    </border>
    <border>
      <left/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/>
      <bottom/>
      <diagonal/>
    </border>
    <border>
      <left style="thin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/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double">
        <color rgb="FF004586"/>
      </right>
      <top style="double">
        <color rgb="FF004586"/>
      </top>
      <bottom/>
      <diagonal/>
    </border>
    <border>
      <left/>
      <right style="double">
        <color rgb="FF004586"/>
      </right>
      <top/>
      <bottom style="double">
        <color rgb="FF004586"/>
      </bottom>
      <diagonal/>
    </border>
    <border>
      <left style="double">
        <color rgb="FF004586"/>
      </left>
      <right/>
      <top style="double">
        <color rgb="FF004586"/>
      </top>
      <bottom/>
      <diagonal/>
    </border>
    <border>
      <left style="double">
        <color rgb="FF004586"/>
      </left>
      <right style="double">
        <color rgb="FF004586"/>
      </right>
      <top/>
      <bottom style="double">
        <color rgb="FF004586"/>
      </bottom>
      <diagonal/>
    </border>
    <border>
      <left/>
      <right/>
      <top style="double">
        <color rgb="FF004586"/>
      </top>
      <bottom style="double">
        <color rgb="FF004586"/>
      </bottom>
      <diagonal/>
    </border>
    <border>
      <left style="thin">
        <color rgb="FF004586"/>
      </left>
      <right style="double">
        <color rgb="FF004586"/>
      </right>
      <top style="double">
        <color rgb="FF004586"/>
      </top>
      <bottom style="double">
        <color rgb="FF004586"/>
      </bottom>
      <diagonal/>
    </border>
    <border>
      <left/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/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/>
      <top style="double">
        <color rgb="FF004586"/>
      </top>
      <bottom style="double">
        <color rgb="FF004586"/>
      </bottom>
      <diagonal/>
    </border>
    <border>
      <left style="hair">
        <color auto="1"/>
      </left>
      <right style="hair">
        <color auto="1"/>
      </right>
      <top style="double">
        <color rgb="FF004586"/>
      </top>
      <bottom style="double">
        <color rgb="FF004586"/>
      </bottom>
      <diagonal/>
    </border>
    <border>
      <left style="thin">
        <color auto="1"/>
      </left>
      <right style="thin">
        <color rgb="FF004586"/>
      </right>
      <top style="double">
        <color rgb="FF004586"/>
      </top>
      <bottom style="double">
        <color rgb="FF004586"/>
      </bottom>
      <diagonal/>
    </border>
    <border>
      <left style="double">
        <color rgb="FF004586"/>
      </left>
      <right/>
      <top/>
      <bottom style="double">
        <color rgb="FF004586"/>
      </bottom>
      <diagonal/>
    </border>
    <border>
      <left/>
      <right/>
      <top/>
      <bottom style="double">
        <color rgb="FF004586"/>
      </bottom>
      <diagonal/>
    </border>
    <border>
      <left style="thin">
        <color auto="1"/>
      </left>
      <right/>
      <top style="double">
        <color rgb="FF004586"/>
      </top>
      <bottom/>
      <diagonal/>
    </border>
    <border>
      <left style="thin">
        <color auto="1"/>
      </left>
      <right/>
      <top/>
      <bottom style="double">
        <color rgb="FF00458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64"/>
      </right>
      <top style="medium">
        <color indexed="9"/>
      </top>
      <bottom style="medium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0">
    <xf numFmtId="0" fontId="0" fillId="0" borderId="0"/>
    <xf numFmtId="168" fontId="19" fillId="0" borderId="0" applyBorder="0" applyAlignment="0" applyProtection="0"/>
    <xf numFmtId="0" fontId="7" fillId="3" borderId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6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7" fontId="1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0" fontId="5" fillId="0" borderId="0"/>
    <xf numFmtId="9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46" applyNumberFormat="0" applyFill="0" applyAlignment="0" applyProtection="0"/>
    <xf numFmtId="0" fontId="30" fillId="0" borderId="47" applyNumberFormat="0" applyFill="0" applyAlignment="0" applyProtection="0"/>
    <xf numFmtId="0" fontId="31" fillId="0" borderId="48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49" applyNumberFormat="0" applyAlignment="0" applyProtection="0"/>
    <xf numFmtId="0" fontId="36" fillId="16" borderId="50" applyNumberFormat="0" applyAlignment="0" applyProtection="0"/>
    <xf numFmtId="0" fontId="37" fillId="16" borderId="49" applyNumberFormat="0" applyAlignment="0" applyProtection="0"/>
    <xf numFmtId="0" fontId="38" fillId="0" borderId="51" applyNumberFormat="0" applyFill="0" applyAlignment="0" applyProtection="0"/>
    <xf numFmtId="0" fontId="39" fillId="17" borderId="52" applyNumberFormat="0" applyAlignment="0" applyProtection="0"/>
    <xf numFmtId="0" fontId="40" fillId="0" borderId="0" applyNumberFormat="0" applyFill="0" applyBorder="0" applyAlignment="0" applyProtection="0"/>
    <xf numFmtId="0" fontId="21" fillId="0" borderId="54" applyNumberFormat="0" applyFill="0" applyAlignment="0" applyProtection="0"/>
    <xf numFmtId="0" fontId="4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41" fillId="26" borderId="0" applyNumberFormat="0" applyBorder="0" applyAlignment="0" applyProtection="0"/>
    <xf numFmtId="0" fontId="41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41" fillId="30" borderId="0" applyNumberFormat="0" applyBorder="0" applyAlignment="0" applyProtection="0"/>
    <xf numFmtId="0" fontId="41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41" fillId="34" borderId="0" applyNumberFormat="0" applyBorder="0" applyAlignment="0" applyProtection="0"/>
    <xf numFmtId="0" fontId="41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41" fillId="38" borderId="0" applyNumberFormat="0" applyBorder="0" applyAlignment="0" applyProtection="0"/>
    <xf numFmtId="0" fontId="41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41" fillId="42" borderId="0" applyNumberFormat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19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2" fillId="18" borderId="53" applyNumberFormat="0" applyFont="0" applyAlignment="0" applyProtection="0"/>
    <xf numFmtId="0" fontId="4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8" fillId="0" borderId="0"/>
    <xf numFmtId="181" fontId="49" fillId="0" borderId="0" applyFill="0" applyBorder="0" applyAlignment="0" applyProtection="0"/>
    <xf numFmtId="0" fontId="19" fillId="0" borderId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8" borderId="53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186" fontId="19" fillId="0" borderId="0" applyFont="0" applyFill="0" applyBorder="0" applyAlignment="0" applyProtection="0"/>
    <xf numFmtId="0" fontId="63" fillId="0" borderId="0"/>
    <xf numFmtId="43" fontId="63" fillId="0" borderId="0" applyFont="0" applyFill="0" applyBorder="0" applyAlignment="0" applyProtection="0"/>
  </cellStyleXfs>
  <cellXfs count="537">
    <xf numFmtId="0" fontId="0" fillId="0" borderId="0" xfId="0"/>
    <xf numFmtId="0" fontId="8" fillId="4" borderId="0" xfId="0" applyFont="1" applyFill="1" applyAlignment="1">
      <alignment vertical="center"/>
    </xf>
    <xf numFmtId="0" fontId="11" fillId="4" borderId="2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165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/>
    <xf numFmtId="0" fontId="9" fillId="2" borderId="12" xfId="0" applyFont="1" applyFill="1" applyBorder="1" applyAlignment="1">
      <alignment vertical="center"/>
    </xf>
    <xf numFmtId="0" fontId="8" fillId="4" borderId="19" xfId="0" applyFont="1" applyFill="1" applyBorder="1" applyAlignment="1">
      <alignment vertical="center"/>
    </xf>
    <xf numFmtId="165" fontId="10" fillId="5" borderId="8" xfId="0" applyNumberFormat="1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166" fontId="10" fillId="5" borderId="8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vertical="center"/>
    </xf>
    <xf numFmtId="0" fontId="13" fillId="4" borderId="19" xfId="0" applyFont="1" applyFill="1" applyBorder="1" applyAlignment="1">
      <alignment vertical="center"/>
    </xf>
    <xf numFmtId="0" fontId="8" fillId="4" borderId="10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0" fontId="8" fillId="0" borderId="19" xfId="0" applyNumberFormat="1" applyFont="1" applyBorder="1" applyAlignment="1">
      <alignment vertical="center"/>
    </xf>
    <xf numFmtId="10" fontId="8" fillId="2" borderId="19" xfId="0" applyNumberFormat="1" applyFont="1" applyFill="1" applyBorder="1" applyAlignment="1">
      <alignment vertical="center"/>
    </xf>
    <xf numFmtId="10" fontId="10" fillId="0" borderId="13" xfId="0" applyNumberFormat="1" applyFont="1" applyBorder="1" applyAlignment="1">
      <alignment horizontal="center" vertical="center"/>
    </xf>
    <xf numFmtId="9" fontId="8" fillId="5" borderId="24" xfId="0" applyNumberFormat="1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right" vertical="center"/>
    </xf>
    <xf numFmtId="10" fontId="10" fillId="0" borderId="19" xfId="0" applyNumberFormat="1" applyFont="1" applyBorder="1" applyAlignment="1">
      <alignment horizontal="center" vertical="center"/>
    </xf>
    <xf numFmtId="165" fontId="8" fillId="0" borderId="8" xfId="0" applyNumberFormat="1" applyFont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165" fontId="12" fillId="2" borderId="8" xfId="0" applyNumberFormat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vertical="center"/>
    </xf>
    <xf numFmtId="0" fontId="9" fillId="4" borderId="19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4" borderId="19" xfId="0" applyFont="1" applyFill="1" applyBorder="1" applyAlignment="1">
      <alignment horizontal="center" vertical="center"/>
    </xf>
    <xf numFmtId="10" fontId="10" fillId="5" borderId="8" xfId="0" applyNumberFormat="1" applyFont="1" applyFill="1" applyBorder="1" applyAlignment="1">
      <alignment horizontal="center" vertical="center"/>
    </xf>
    <xf numFmtId="10" fontId="10" fillId="5" borderId="9" xfId="0" applyNumberFormat="1" applyFont="1" applyFill="1" applyBorder="1" applyAlignment="1">
      <alignment horizontal="center" vertical="center"/>
    </xf>
    <xf numFmtId="168" fontId="9" fillId="2" borderId="20" xfId="0" applyNumberFormat="1" applyFont="1" applyFill="1" applyBorder="1" applyAlignment="1">
      <alignment horizontal="center" vertical="center"/>
    </xf>
    <xf numFmtId="10" fontId="9" fillId="2" borderId="8" xfId="0" applyNumberFormat="1" applyFont="1" applyFill="1" applyBorder="1" applyAlignment="1">
      <alignment horizontal="center" vertical="center"/>
    </xf>
    <xf numFmtId="171" fontId="8" fillId="0" borderId="0" xfId="0" applyNumberFormat="1" applyFont="1" applyAlignment="1">
      <alignment vertical="center"/>
    </xf>
    <xf numFmtId="0" fontId="9" fillId="6" borderId="0" xfId="0" applyFont="1" applyFill="1" applyBorder="1" applyAlignment="1">
      <alignment vertical="center"/>
    </xf>
    <xf numFmtId="4" fontId="8" fillId="0" borderId="8" xfId="0" applyNumberFormat="1" applyFont="1" applyBorder="1" applyAlignment="1">
      <alignment horizontal="center" vertical="center"/>
    </xf>
    <xf numFmtId="168" fontId="9" fillId="2" borderId="15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3" fontId="9" fillId="6" borderId="1" xfId="0" applyNumberFormat="1" applyFont="1" applyFill="1" applyBorder="1" applyAlignment="1">
      <alignment horizontal="center" vertical="center"/>
    </xf>
    <xf numFmtId="0" fontId="18" fillId="0" borderId="36" xfId="0" applyFont="1" applyFill="1" applyBorder="1" applyAlignment="1" applyProtection="1">
      <alignment vertical="center"/>
    </xf>
    <xf numFmtId="0" fontId="0" fillId="0" borderId="0" xfId="0" applyProtection="1"/>
    <xf numFmtId="0" fontId="18" fillId="8" borderId="36" xfId="0" applyFont="1" applyFill="1" applyBorder="1" applyAlignment="1" applyProtection="1">
      <alignment vertical="center"/>
    </xf>
    <xf numFmtId="0" fontId="18" fillId="8" borderId="40" xfId="0" applyFont="1" applyFill="1" applyBorder="1" applyAlignment="1" applyProtection="1">
      <alignment vertical="center"/>
    </xf>
    <xf numFmtId="0" fontId="18" fillId="8" borderId="36" xfId="0" applyFont="1" applyFill="1" applyBorder="1" applyAlignment="1" applyProtection="1">
      <alignment horizontal="center" vertical="center"/>
    </xf>
    <xf numFmtId="0" fontId="18" fillId="8" borderId="41" xfId="0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vertical="center"/>
    </xf>
    <xf numFmtId="0" fontId="8" fillId="4" borderId="6" xfId="0" applyFont="1" applyFill="1" applyBorder="1" applyAlignment="1">
      <alignment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1" fontId="25" fillId="5" borderId="8" xfId="0" applyNumberFormat="1" applyFont="1" applyFill="1" applyBorder="1" applyAlignment="1">
      <alignment horizontal="center" vertical="center"/>
    </xf>
    <xf numFmtId="165" fontId="9" fillId="2" borderId="8" xfId="0" applyNumberFormat="1" applyFont="1" applyFill="1" applyBorder="1" applyAlignment="1">
      <alignment horizontal="center" vertical="center" wrapText="1"/>
    </xf>
    <xf numFmtId="175" fontId="8" fillId="10" borderId="2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171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10" fontId="8" fillId="0" borderId="19" xfId="0" applyNumberFormat="1" applyFont="1" applyFill="1" applyBorder="1" applyAlignment="1">
      <alignment vertical="center"/>
    </xf>
    <xf numFmtId="165" fontId="8" fillId="0" borderId="8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176" fontId="20" fillId="11" borderId="0" xfId="18" applyFont="1" applyFill="1" applyAlignment="1" applyProtection="1"/>
    <xf numFmtId="0" fontId="19" fillId="0" borderId="32" xfId="0" applyFont="1" applyFill="1" applyBorder="1" applyAlignment="1" applyProtection="1">
      <alignment horizontal="center" vertical="center"/>
    </xf>
    <xf numFmtId="4" fontId="19" fillId="0" borderId="32" xfId="0" applyNumberFormat="1" applyFont="1" applyFill="1" applyBorder="1" applyAlignment="1" applyProtection="1">
      <alignment vertical="center"/>
    </xf>
    <xf numFmtId="0" fontId="18" fillId="8" borderId="41" xfId="0" applyFont="1" applyFill="1" applyBorder="1" applyAlignment="1" applyProtection="1">
      <alignment horizontal="center" vertical="center"/>
    </xf>
    <xf numFmtId="4" fontId="18" fillId="8" borderId="40" xfId="0" applyNumberFormat="1" applyFont="1" applyFill="1" applyBorder="1" applyAlignment="1" applyProtection="1">
      <alignment vertical="center"/>
    </xf>
    <xf numFmtId="0" fontId="18" fillId="8" borderId="39" xfId="0" applyFont="1" applyFill="1" applyBorder="1" applyAlignment="1" applyProtection="1">
      <alignment horizontal="center" vertical="center"/>
    </xf>
    <xf numFmtId="1" fontId="12" fillId="5" borderId="8" xfId="0" applyNumberFormat="1" applyFont="1" applyFill="1" applyBorder="1" applyAlignment="1">
      <alignment horizontal="center" vertical="center"/>
    </xf>
    <xf numFmtId="0" fontId="0" fillId="0" borderId="0" xfId="0"/>
    <xf numFmtId="10" fontId="9" fillId="0" borderId="0" xfId="5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vertical="center"/>
    </xf>
    <xf numFmtId="0" fontId="0" fillId="0" borderId="0" xfId="0"/>
    <xf numFmtId="4" fontId="19" fillId="0" borderId="32" xfId="0" applyNumberFormat="1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169" fontId="8" fillId="10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center"/>
    </xf>
    <xf numFmtId="10" fontId="8" fillId="0" borderId="8" xfId="0" applyNumberFormat="1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168" fontId="9" fillId="2" borderId="32" xfId="0" applyNumberFormat="1" applyFont="1" applyFill="1" applyBorder="1" applyAlignment="1" applyProtection="1">
      <alignment horizontal="center" vertical="center"/>
    </xf>
    <xf numFmtId="168" fontId="18" fillId="0" borderId="32" xfId="1" applyFont="1" applyBorder="1" applyAlignment="1" applyProtection="1">
      <alignment horizontal="center" vertical="center"/>
    </xf>
    <xf numFmtId="0" fontId="43" fillId="0" borderId="0" xfId="0" applyFont="1"/>
    <xf numFmtId="49" fontId="53" fillId="47" borderId="72" xfId="89" applyNumberFormat="1" applyFont="1" applyFill="1" applyBorder="1" applyAlignment="1">
      <alignment horizontal="center" vertical="center" wrapText="1"/>
    </xf>
    <xf numFmtId="0" fontId="57" fillId="7" borderId="32" xfId="89" applyNumberFormat="1" applyFont="1" applyFill="1" applyBorder="1" applyAlignment="1">
      <alignment wrapText="1"/>
    </xf>
    <xf numFmtId="2" fontId="53" fillId="47" borderId="58" xfId="89" applyNumberFormat="1" applyFont="1" applyFill="1" applyBorder="1" applyAlignment="1">
      <alignment vertical="center" wrapText="1"/>
    </xf>
    <xf numFmtId="4" fontId="53" fillId="47" borderId="58" xfId="89" applyNumberFormat="1" applyFont="1" applyFill="1" applyBorder="1" applyAlignment="1">
      <alignment vertical="center" wrapText="1"/>
    </xf>
    <xf numFmtId="0" fontId="53" fillId="47" borderId="58" xfId="89" applyFont="1" applyFill="1" applyBorder="1" applyAlignment="1">
      <alignment horizontal="center" vertical="center" wrapText="1"/>
    </xf>
    <xf numFmtId="49" fontId="53" fillId="47" borderId="73" xfId="89" applyNumberFormat="1" applyFont="1" applyFill="1" applyBorder="1" applyAlignment="1">
      <alignment horizontal="center" vertical="center" wrapText="1"/>
    </xf>
    <xf numFmtId="0" fontId="56" fillId="46" borderId="62" xfId="89" applyFont="1" applyFill="1" applyBorder="1" applyAlignment="1">
      <alignment horizontal="center" vertical="center" wrapText="1"/>
    </xf>
    <xf numFmtId="49" fontId="56" fillId="46" borderId="65" xfId="89" applyNumberFormat="1" applyFont="1" applyFill="1" applyBorder="1" applyAlignment="1">
      <alignment horizontal="center" vertical="center" wrapText="1"/>
    </xf>
    <xf numFmtId="164" fontId="8" fillId="0" borderId="0" xfId="3" applyFont="1" applyAlignment="1">
      <alignment vertical="center"/>
    </xf>
    <xf numFmtId="0" fontId="48" fillId="0" borderId="0" xfId="89"/>
    <xf numFmtId="0" fontId="56" fillId="0" borderId="62" xfId="89" applyFont="1" applyBorder="1" applyAlignment="1">
      <alignment horizontal="center" vertical="center" wrapText="1"/>
    </xf>
    <xf numFmtId="2" fontId="57" fillId="0" borderId="69" xfId="89" applyNumberFormat="1" applyFont="1" applyBorder="1" applyAlignment="1">
      <alignment horizontal="center" vertical="center" wrapText="1"/>
    </xf>
    <xf numFmtId="2" fontId="57" fillId="0" borderId="32" xfId="89" applyNumberFormat="1" applyFont="1" applyBorder="1" applyAlignment="1">
      <alignment horizontal="center" vertical="center" wrapText="1"/>
    </xf>
    <xf numFmtId="170" fontId="57" fillId="7" borderId="64" xfId="89" applyNumberFormat="1" applyFont="1" applyFill="1" applyBorder="1" applyAlignment="1">
      <alignment horizontal="left" vertical="center" wrapText="1"/>
    </xf>
    <xf numFmtId="49" fontId="56" fillId="46" borderId="32" xfId="89" applyNumberFormat="1" applyFont="1" applyFill="1" applyBorder="1" applyAlignment="1">
      <alignment horizontal="center" vertical="center" wrapText="1"/>
    </xf>
    <xf numFmtId="4" fontId="57" fillId="46" borderId="67" xfId="89" applyNumberFormat="1" applyFont="1" applyFill="1" applyBorder="1" applyAlignment="1">
      <alignment horizontal="left" vertical="center" wrapText="1"/>
    </xf>
    <xf numFmtId="170" fontId="57" fillId="46" borderId="67" xfId="89" applyNumberFormat="1" applyFont="1" applyFill="1" applyBorder="1" applyAlignment="1">
      <alignment horizontal="left" vertical="center" wrapText="1"/>
    </xf>
    <xf numFmtId="0" fontId="57" fillId="46" borderId="32" xfId="89" applyFont="1" applyFill="1" applyBorder="1" applyAlignment="1">
      <alignment horizontal="left" vertical="center" wrapText="1"/>
    </xf>
    <xf numFmtId="4" fontId="57" fillId="46" borderId="32" xfId="89" applyNumberFormat="1" applyFont="1" applyFill="1" applyBorder="1" applyAlignment="1">
      <alignment horizontal="left" vertical="center" wrapText="1"/>
    </xf>
    <xf numFmtId="170" fontId="57" fillId="46" borderId="32" xfId="89" applyNumberFormat="1" applyFont="1" applyFill="1" applyBorder="1" applyAlignment="1">
      <alignment horizontal="left" vertical="center" wrapText="1"/>
    </xf>
    <xf numFmtId="170" fontId="57" fillId="7" borderId="32" xfId="89" applyNumberFormat="1" applyFont="1" applyFill="1" applyBorder="1" applyAlignment="1">
      <alignment horizontal="left" vertical="center" wrapText="1"/>
    </xf>
    <xf numFmtId="0" fontId="57" fillId="7" borderId="32" xfId="89" applyFont="1" applyFill="1" applyBorder="1" applyAlignment="1">
      <alignment horizontal="left" vertical="center" wrapText="1"/>
    </xf>
    <xf numFmtId="0" fontId="58" fillId="7" borderId="32" xfId="89" applyNumberFormat="1" applyFont="1" applyFill="1" applyBorder="1" applyAlignment="1">
      <alignment wrapText="1"/>
    </xf>
    <xf numFmtId="4" fontId="57" fillId="7" borderId="32" xfId="89" applyNumberFormat="1" applyFont="1" applyFill="1" applyBorder="1" applyAlignment="1">
      <alignment horizontal="left" vertical="center" wrapText="1"/>
    </xf>
    <xf numFmtId="0" fontId="57" fillId="46" borderId="32" xfId="89" applyNumberFormat="1" applyFont="1" applyFill="1" applyBorder="1" applyAlignment="1">
      <alignment horizontal="left" vertical="center" wrapText="1"/>
    </xf>
    <xf numFmtId="0" fontId="57" fillId="7" borderId="42" xfId="89" applyFont="1" applyFill="1" applyBorder="1" applyAlignment="1">
      <alignment horizontal="left" vertical="center" wrapText="1"/>
    </xf>
    <xf numFmtId="0" fontId="58" fillId="7" borderId="42" xfId="89" applyNumberFormat="1" applyFont="1" applyFill="1" applyBorder="1" applyAlignment="1">
      <alignment wrapText="1"/>
    </xf>
    <xf numFmtId="4" fontId="57" fillId="7" borderId="66" xfId="89" applyNumberFormat="1" applyFont="1" applyFill="1" applyBorder="1" applyAlignment="1">
      <alignment horizontal="left" vertical="center" wrapText="1"/>
    </xf>
    <xf numFmtId="170" fontId="57" fillId="7" borderId="68" xfId="89" applyNumberFormat="1" applyFont="1" applyFill="1" applyBorder="1" applyAlignment="1">
      <alignment horizontal="left" vertical="center" wrapText="1"/>
    </xf>
    <xf numFmtId="4" fontId="57" fillId="7" borderId="70" xfId="89" applyNumberFormat="1" applyFont="1" applyFill="1" applyBorder="1" applyAlignment="1">
      <alignment horizontal="left" vertical="center" wrapText="1"/>
    </xf>
    <xf numFmtId="4" fontId="57" fillId="46" borderId="62" xfId="89" applyNumberFormat="1" applyFont="1" applyFill="1" applyBorder="1" applyAlignment="1">
      <alignment horizontal="left" vertical="center" wrapText="1"/>
    </xf>
    <xf numFmtId="170" fontId="57" fillId="46" borderId="62" xfId="89" applyNumberFormat="1" applyFont="1" applyFill="1" applyBorder="1" applyAlignment="1">
      <alignment horizontal="left" vertical="center" wrapText="1"/>
    </xf>
    <xf numFmtId="0" fontId="48" fillId="7" borderId="32" xfId="89" applyFill="1" applyBorder="1" applyAlignment="1">
      <alignment wrapText="1"/>
    </xf>
    <xf numFmtId="0" fontId="59" fillId="7" borderId="32" xfId="89" applyNumberFormat="1" applyFont="1" applyFill="1" applyBorder="1" applyAlignment="1">
      <alignment wrapText="1"/>
    </xf>
    <xf numFmtId="4" fontId="59" fillId="7" borderId="70" xfId="89" applyNumberFormat="1" applyFont="1" applyFill="1" applyBorder="1" applyAlignment="1">
      <alignment horizontal="left" vertical="center" wrapText="1"/>
    </xf>
    <xf numFmtId="4" fontId="59" fillId="46" borderId="62" xfId="89" applyNumberFormat="1" applyFont="1" applyFill="1" applyBorder="1" applyAlignment="1">
      <alignment horizontal="left" vertical="center" wrapText="1"/>
    </xf>
    <xf numFmtId="170" fontId="59" fillId="46" borderId="62" xfId="89" applyNumberFormat="1" applyFont="1" applyFill="1" applyBorder="1" applyAlignment="1">
      <alignment horizontal="left" vertical="center" wrapText="1"/>
    </xf>
    <xf numFmtId="170" fontId="59" fillId="7" borderId="64" xfId="89" applyNumberFormat="1" applyFont="1" applyFill="1" applyBorder="1" applyAlignment="1">
      <alignment horizontal="left" vertical="center" wrapText="1"/>
    </xf>
    <xf numFmtId="49" fontId="56" fillId="46" borderId="42" xfId="89" applyNumberFormat="1" applyFont="1" applyFill="1" applyBorder="1" applyAlignment="1">
      <alignment horizontal="center" vertical="center" wrapText="1"/>
    </xf>
    <xf numFmtId="49" fontId="57" fillId="0" borderId="0" xfId="89" applyNumberFormat="1" applyFont="1" applyBorder="1" applyAlignment="1">
      <alignment horizontal="center" vertical="center" wrapText="1"/>
    </xf>
    <xf numFmtId="49" fontId="57" fillId="0" borderId="0" xfId="89" applyNumberFormat="1" applyFont="1" applyBorder="1" applyAlignment="1">
      <alignment horizontal="center" vertical="center"/>
    </xf>
    <xf numFmtId="0" fontId="60" fillId="45" borderId="57" xfId="89" applyFont="1" applyFill="1" applyBorder="1" applyAlignment="1">
      <alignment horizontal="center" vertical="center" wrapText="1"/>
    </xf>
    <xf numFmtId="0" fontId="60" fillId="45" borderId="63" xfId="89" applyFont="1" applyFill="1" applyBorder="1" applyAlignment="1">
      <alignment horizontal="center" vertical="center" wrapText="1"/>
    </xf>
    <xf numFmtId="0" fontId="60" fillId="45" borderId="59" xfId="89" applyFont="1" applyFill="1" applyBorder="1" applyAlignment="1">
      <alignment horizontal="center" vertical="center" wrapText="1"/>
    </xf>
    <xf numFmtId="0" fontId="60" fillId="45" borderId="59" xfId="89" applyNumberFormat="1" applyFont="1" applyFill="1" applyBorder="1" applyAlignment="1">
      <alignment horizontal="left" vertical="center" wrapText="1"/>
    </xf>
    <xf numFmtId="4" fontId="60" fillId="45" borderId="59" xfId="89" applyNumberFormat="1" applyFont="1" applyFill="1" applyBorder="1" applyAlignment="1">
      <alignment horizontal="center" vertical="center"/>
    </xf>
    <xf numFmtId="4" fontId="60" fillId="45" borderId="59" xfId="89" applyNumberFormat="1" applyFont="1" applyFill="1" applyBorder="1" applyAlignment="1">
      <alignment vertical="center" wrapText="1"/>
    </xf>
    <xf numFmtId="49" fontId="61" fillId="0" borderId="0" xfId="89" applyNumberFormat="1" applyFont="1" applyBorder="1" applyAlignment="1">
      <alignment horizontal="left" vertical="center"/>
    </xf>
    <xf numFmtId="0" fontId="57" fillId="7" borderId="32" xfId="89" applyNumberFormat="1" applyFont="1" applyFill="1" applyBorder="1" applyAlignment="1">
      <alignment horizontal="left" vertical="center" wrapText="1"/>
    </xf>
    <xf numFmtId="0" fontId="59" fillId="0" borderId="0" xfId="89" applyFont="1"/>
    <xf numFmtId="0" fontId="18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0" xfId="0" applyAlignment="1">
      <alignment horizontal="center"/>
    </xf>
    <xf numFmtId="0" fontId="18" fillId="8" borderId="75" xfId="0" applyFont="1" applyFill="1" applyBorder="1" applyAlignment="1" applyProtection="1">
      <alignment horizontal="center" vertical="center" wrapText="1"/>
    </xf>
    <xf numFmtId="164" fontId="19" fillId="0" borderId="32" xfId="3" applyFont="1" applyBorder="1" applyAlignment="1">
      <alignment vertical="center"/>
    </xf>
    <xf numFmtId="164" fontId="43" fillId="0" borderId="0" xfId="3" applyFont="1"/>
    <xf numFmtId="165" fontId="10" fillId="0" borderId="8" xfId="0" applyNumberFormat="1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center" vertical="center"/>
    </xf>
    <xf numFmtId="168" fontId="62" fillId="0" borderId="32" xfId="1" applyFont="1" applyBorder="1" applyAlignment="1" applyProtection="1">
      <alignment horizontal="center" vertical="center"/>
    </xf>
    <xf numFmtId="0" fontId="43" fillId="0" borderId="32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32" xfId="0" applyBorder="1" applyAlignment="1">
      <alignment horizontal="center" wrapText="1"/>
    </xf>
    <xf numFmtId="0" fontId="18" fillId="0" borderId="32" xfId="0" applyFont="1" applyBorder="1" applyAlignment="1">
      <alignment horizontal="center" wrapText="1"/>
    </xf>
    <xf numFmtId="0" fontId="0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2" xfId="0" applyFont="1" applyFill="1" applyBorder="1" applyAlignment="1">
      <alignment horizontal="center" vertical="center" wrapText="1"/>
    </xf>
    <xf numFmtId="0" fontId="64" fillId="0" borderId="82" xfId="0" applyFont="1" applyFill="1" applyBorder="1" applyAlignment="1">
      <alignment horizontal="center" vertical="center" wrapText="1"/>
    </xf>
    <xf numFmtId="0" fontId="63" fillId="0" borderId="86" xfId="0" applyFont="1" applyFill="1" applyBorder="1" applyAlignment="1">
      <alignment horizontal="left" vertical="top" wrapText="1"/>
    </xf>
    <xf numFmtId="1" fontId="63" fillId="0" borderId="87" xfId="0" applyNumberFormat="1" applyFont="1" applyFill="1" applyBorder="1" applyAlignment="1">
      <alignment horizontal="center" vertical="center" wrapText="1"/>
    </xf>
    <xf numFmtId="0" fontId="67" fillId="0" borderId="87" xfId="0" applyFont="1" applyFill="1" applyBorder="1" applyAlignment="1">
      <alignment horizontal="center" vertical="center" wrapText="1"/>
    </xf>
    <xf numFmtId="172" fontId="63" fillId="0" borderId="86" xfId="0" applyNumberFormat="1" applyFont="1" applyFill="1" applyBorder="1" applyAlignment="1">
      <alignment horizontal="center" vertical="center" wrapText="1"/>
    </xf>
    <xf numFmtId="0" fontId="66" fillId="0" borderId="86" xfId="0" applyFont="1" applyFill="1" applyBorder="1" applyAlignment="1">
      <alignment horizontal="left" vertical="center" wrapText="1"/>
    </xf>
    <xf numFmtId="0" fontId="57" fillId="7" borderId="32" xfId="89" applyNumberFormat="1" applyFont="1" applyFill="1" applyBorder="1" applyAlignment="1">
      <alignment vertical="center" wrapText="1"/>
    </xf>
    <xf numFmtId="0" fontId="68" fillId="7" borderId="32" xfId="89" applyNumberFormat="1" applyFont="1" applyFill="1" applyBorder="1" applyAlignment="1">
      <alignment wrapText="1"/>
    </xf>
    <xf numFmtId="2" fontId="57" fillId="0" borderId="32" xfId="89" applyNumberFormat="1" applyFont="1" applyBorder="1" applyAlignment="1">
      <alignment horizontal="center" vertical="center" wrapText="1"/>
    </xf>
    <xf numFmtId="0" fontId="66" fillId="0" borderId="79" xfId="0" applyFont="1" applyFill="1" applyBorder="1" applyAlignment="1">
      <alignment horizontal="left" vertical="center" wrapText="1"/>
    </xf>
    <xf numFmtId="0" fontId="67" fillId="0" borderId="32" xfId="0" applyFont="1" applyFill="1" applyBorder="1" applyAlignment="1">
      <alignment horizontal="center" vertical="center" wrapText="1"/>
    </xf>
    <xf numFmtId="172" fontId="63" fillId="0" borderId="81" xfId="0" applyNumberFormat="1" applyFont="1" applyFill="1" applyBorder="1" applyAlignment="1">
      <alignment horizontal="center" vertical="center" wrapText="1"/>
    </xf>
    <xf numFmtId="1" fontId="63" fillId="0" borderId="3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9" fillId="0" borderId="86" xfId="4" applyFont="1" applyFill="1" applyBorder="1" applyAlignment="1">
      <alignment horizontal="center" vertical="center" wrapText="1"/>
    </xf>
    <xf numFmtId="0" fontId="18" fillId="0" borderId="86" xfId="4" applyFont="1" applyFill="1" applyBorder="1" applyAlignment="1">
      <alignment horizontal="center" vertical="center" wrapText="1"/>
    </xf>
    <xf numFmtId="0" fontId="69" fillId="0" borderId="86" xfId="4" applyFont="1" applyFill="1" applyBorder="1" applyAlignment="1">
      <alignment horizontal="center" vertical="center" wrapText="1"/>
    </xf>
    <xf numFmtId="0" fontId="19" fillId="0" borderId="0" xfId="4" applyFill="1" applyBorder="1" applyAlignment="1">
      <alignment horizontal="left" vertical="top"/>
    </xf>
    <xf numFmtId="0" fontId="70" fillId="48" borderId="95" xfId="0" applyFont="1" applyFill="1" applyBorder="1" applyAlignment="1">
      <alignment horizontal="center" vertical="center"/>
    </xf>
    <xf numFmtId="0" fontId="70" fillId="48" borderId="96" xfId="0" applyFont="1" applyFill="1" applyBorder="1" applyAlignment="1">
      <alignment horizontal="center" vertical="center"/>
    </xf>
    <xf numFmtId="10" fontId="70" fillId="48" borderId="96" xfId="0" applyNumberFormat="1" applyFont="1" applyFill="1" applyBorder="1" applyAlignment="1">
      <alignment horizontal="center" vertical="center" wrapText="1"/>
    </xf>
    <xf numFmtId="0" fontId="71" fillId="0" borderId="99" xfId="0" applyFont="1" applyBorder="1" applyAlignment="1">
      <alignment vertical="center"/>
    </xf>
    <xf numFmtId="0" fontId="71" fillId="0" borderId="100" xfId="0" applyFont="1" applyBorder="1" applyAlignment="1">
      <alignment vertical="center"/>
    </xf>
    <xf numFmtId="10" fontId="72" fillId="0" borderId="100" xfId="0" applyNumberFormat="1" applyFont="1" applyBorder="1"/>
    <xf numFmtId="0" fontId="70" fillId="48" borderId="99" xfId="0" applyFont="1" applyFill="1" applyBorder="1" applyAlignment="1">
      <alignment vertical="center"/>
    </xf>
    <xf numFmtId="0" fontId="70" fillId="48" borderId="100" xfId="0" applyFont="1" applyFill="1" applyBorder="1" applyAlignment="1">
      <alignment vertical="center"/>
    </xf>
    <xf numFmtId="10" fontId="72" fillId="48" borderId="100" xfId="0" applyNumberFormat="1" applyFont="1" applyFill="1" applyBorder="1"/>
    <xf numFmtId="0" fontId="71" fillId="0" borderId="95" xfId="0" applyFont="1" applyBorder="1" applyAlignment="1">
      <alignment vertical="center"/>
    </xf>
    <xf numFmtId="0" fontId="71" fillId="0" borderId="96" xfId="0" applyFont="1" applyBorder="1" applyAlignment="1">
      <alignment vertical="center"/>
    </xf>
    <xf numFmtId="10" fontId="71" fillId="0" borderId="96" xfId="0" applyNumberFormat="1" applyFont="1" applyBorder="1" applyAlignment="1">
      <alignment vertical="center"/>
    </xf>
    <xf numFmtId="10" fontId="71" fillId="0" borderId="100" xfId="0" applyNumberFormat="1" applyFont="1" applyBorder="1" applyAlignment="1">
      <alignment vertical="center"/>
    </xf>
    <xf numFmtId="0" fontId="73" fillId="0" borderId="100" xfId="0" applyFont="1" applyBorder="1" applyAlignment="1">
      <alignment vertical="center"/>
    </xf>
    <xf numFmtId="0" fontId="70" fillId="48" borderId="100" xfId="0" applyFont="1" applyFill="1" applyBorder="1" applyAlignment="1">
      <alignment vertical="center" wrapText="1"/>
    </xf>
    <xf numFmtId="0" fontId="73" fillId="0" borderId="100" xfId="0" applyFont="1" applyBorder="1" applyAlignment="1">
      <alignment vertical="center" wrapText="1"/>
    </xf>
    <xf numFmtId="0" fontId="71" fillId="49" borderId="101" xfId="0" applyFont="1" applyFill="1" applyBorder="1" applyAlignment="1">
      <alignment vertical="center"/>
    </xf>
    <xf numFmtId="0" fontId="70" fillId="49" borderId="102" xfId="0" applyFont="1" applyFill="1" applyBorder="1" applyAlignment="1">
      <alignment horizontal="center" vertical="center"/>
    </xf>
    <xf numFmtId="10" fontId="72" fillId="49" borderId="102" xfId="0" applyNumberFormat="1" applyFont="1" applyFill="1" applyBorder="1"/>
    <xf numFmtId="10" fontId="72" fillId="0" borderId="0" xfId="0" applyNumberFormat="1" applyFont="1" applyFill="1" applyBorder="1"/>
    <xf numFmtId="0" fontId="21" fillId="0" borderId="107" xfId="0" applyFont="1" applyBorder="1" applyAlignment="1">
      <alignment horizontal="center" vertical="center"/>
    </xf>
    <xf numFmtId="0" fontId="0" fillId="0" borderId="108" xfId="0" applyBorder="1"/>
    <xf numFmtId="0" fontId="0" fillId="0" borderId="0" xfId="0" applyBorder="1" applyAlignment="1">
      <alignment horizontal="center" vertical="center"/>
    </xf>
    <xf numFmtId="2" fontId="0" fillId="0" borderId="108" xfId="0" applyNumberFormat="1" applyBorder="1" applyAlignment="1">
      <alignment horizontal="center" vertical="center"/>
    </xf>
    <xf numFmtId="0" fontId="0" fillId="0" borderId="109" xfId="0" applyBorder="1"/>
    <xf numFmtId="0" fontId="0" fillId="0" borderId="103" xfId="0" applyBorder="1" applyAlignment="1">
      <alignment horizontal="center" vertical="center"/>
    </xf>
    <xf numFmtId="2" fontId="0" fillId="0" borderId="109" xfId="0" applyNumberFormat="1" applyBorder="1" applyAlignment="1">
      <alignment horizontal="center" vertical="center"/>
    </xf>
    <xf numFmtId="0" fontId="0" fillId="0" borderId="110" xfId="0" applyBorder="1"/>
    <xf numFmtId="0" fontId="0" fillId="0" borderId="111" xfId="0" applyBorder="1" applyAlignment="1">
      <alignment horizontal="center" vertical="center"/>
    </xf>
    <xf numFmtId="0" fontId="0" fillId="0" borderId="112" xfId="0" applyBorder="1"/>
    <xf numFmtId="0" fontId="0" fillId="0" borderId="108" xfId="0" applyBorder="1" applyAlignment="1">
      <alignment horizontal="center" vertical="center"/>
    </xf>
    <xf numFmtId="0" fontId="21" fillId="0" borderId="113" xfId="0" applyFont="1" applyBorder="1"/>
    <xf numFmtId="0" fontId="21" fillId="0" borderId="109" xfId="0" applyFont="1" applyBorder="1" applyAlignment="1">
      <alignment horizontal="center" vertical="center"/>
    </xf>
    <xf numFmtId="0" fontId="0" fillId="0" borderId="86" xfId="4" applyFont="1" applyFill="1" applyBorder="1" applyAlignment="1">
      <alignment horizontal="center" vertical="center" wrapText="1"/>
    </xf>
    <xf numFmtId="164" fontId="18" fillId="0" borderId="86" xfId="3" applyFont="1" applyFill="1" applyBorder="1" applyAlignment="1">
      <alignment horizontal="center" vertical="center" wrapText="1"/>
    </xf>
    <xf numFmtId="2" fontId="19" fillId="0" borderId="86" xfId="4" applyNumberFormat="1" applyFont="1" applyFill="1" applyBorder="1" applyAlignment="1">
      <alignment horizontal="center" vertical="center" wrapText="1"/>
    </xf>
    <xf numFmtId="2" fontId="74" fillId="0" borderId="32" xfId="89" applyNumberFormat="1" applyFont="1" applyBorder="1" applyAlignment="1">
      <alignment horizontal="center" vertical="center" wrapText="1"/>
    </xf>
    <xf numFmtId="0" fontId="0" fillId="7" borderId="0" xfId="0" applyFill="1"/>
    <xf numFmtId="172" fontId="66" fillId="7" borderId="86" xfId="0" applyNumberFormat="1" applyFont="1" applyFill="1" applyBorder="1" applyAlignment="1">
      <alignment horizontal="center" vertical="center" wrapText="1"/>
    </xf>
    <xf numFmtId="1" fontId="63" fillId="0" borderId="0" xfId="0" applyNumberFormat="1" applyFont="1" applyFill="1" applyBorder="1" applyAlignment="1">
      <alignment horizontal="center" vertical="center" wrapText="1"/>
    </xf>
    <xf numFmtId="0" fontId="67" fillId="0" borderId="0" xfId="0" applyFont="1" applyFill="1" applyBorder="1" applyAlignment="1">
      <alignment horizontal="center" vertical="center" wrapText="1"/>
    </xf>
    <xf numFmtId="172" fontId="63" fillId="0" borderId="0" xfId="0" applyNumberFormat="1" applyFont="1" applyFill="1" applyBorder="1" applyAlignment="1">
      <alignment horizontal="center" vertical="center" wrapText="1"/>
    </xf>
    <xf numFmtId="0" fontId="66" fillId="7" borderId="0" xfId="0" applyFont="1" applyFill="1" applyBorder="1" applyAlignment="1">
      <alignment horizontal="left" vertical="center" wrapText="1"/>
    </xf>
    <xf numFmtId="0" fontId="66" fillId="7" borderId="86" xfId="0" applyFont="1" applyFill="1" applyBorder="1" applyAlignment="1">
      <alignment horizontal="left" vertical="center" wrapText="1"/>
    </xf>
    <xf numFmtId="0" fontId="66" fillId="7" borderId="79" xfId="0" applyFont="1" applyFill="1" applyBorder="1" applyAlignment="1">
      <alignment horizontal="left" vertical="center" wrapText="1"/>
    </xf>
    <xf numFmtId="0" fontId="0" fillId="7" borderId="32" xfId="0" applyFont="1" applyFill="1" applyBorder="1" applyAlignment="1" applyProtection="1">
      <alignment horizontal="left" vertical="center" wrapText="1"/>
    </xf>
    <xf numFmtId="9" fontId="8" fillId="0" borderId="0" xfId="0" applyNumberFormat="1" applyFont="1" applyAlignment="1">
      <alignment vertical="center"/>
    </xf>
    <xf numFmtId="164" fontId="0" fillId="0" borderId="116" xfId="3" applyFont="1" applyBorder="1" applyAlignment="1" applyProtection="1">
      <alignment horizontal="center" vertical="center"/>
    </xf>
    <xf numFmtId="2" fontId="0" fillId="0" borderId="0" xfId="0" applyNumberFormat="1"/>
    <xf numFmtId="49" fontId="56" fillId="46" borderId="116" xfId="89" applyNumberFormat="1" applyFont="1" applyFill="1" applyBorder="1" applyAlignment="1">
      <alignment horizontal="center" vertical="center" wrapText="1"/>
    </xf>
    <xf numFmtId="0" fontId="57" fillId="7" borderId="116" xfId="89" applyFont="1" applyFill="1" applyBorder="1" applyAlignment="1">
      <alignment horizontal="left" vertical="center" wrapText="1"/>
    </xf>
    <xf numFmtId="0" fontId="59" fillId="7" borderId="116" xfId="89" applyNumberFormat="1" applyFont="1" applyFill="1" applyBorder="1" applyAlignment="1">
      <alignment wrapText="1"/>
    </xf>
    <xf numFmtId="4" fontId="59" fillId="7" borderId="117" xfId="89" applyNumberFormat="1" applyFont="1" applyFill="1" applyBorder="1" applyAlignment="1">
      <alignment horizontal="left" vertical="center" wrapText="1"/>
    </xf>
    <xf numFmtId="4" fontId="59" fillId="46" borderId="118" xfId="89" applyNumberFormat="1" applyFont="1" applyFill="1" applyBorder="1" applyAlignment="1">
      <alignment horizontal="left" vertical="center" wrapText="1"/>
    </xf>
    <xf numFmtId="170" fontId="59" fillId="46" borderId="118" xfId="89" applyNumberFormat="1" applyFont="1" applyFill="1" applyBorder="1" applyAlignment="1">
      <alignment horizontal="left" vertical="center" wrapText="1"/>
    </xf>
    <xf numFmtId="170" fontId="59" fillId="7" borderId="119" xfId="89" applyNumberFormat="1" applyFont="1" applyFill="1" applyBorder="1" applyAlignment="1">
      <alignment horizontal="left" vertical="center" wrapText="1"/>
    </xf>
    <xf numFmtId="170" fontId="68" fillId="7" borderId="119" xfId="89" applyNumberFormat="1" applyFont="1" applyFill="1" applyBorder="1" applyAlignment="1">
      <alignment horizontal="left" vertical="center" wrapText="1"/>
    </xf>
    <xf numFmtId="49" fontId="57" fillId="0" borderId="116" xfId="89" applyNumberFormat="1" applyFont="1" applyBorder="1" applyAlignment="1">
      <alignment horizontal="left" vertical="center"/>
    </xf>
    <xf numFmtId="176" fontId="8" fillId="0" borderId="0" xfId="0" applyNumberFormat="1" applyFont="1" applyAlignment="1">
      <alignment vertical="center"/>
    </xf>
    <xf numFmtId="0" fontId="75" fillId="0" borderId="111" xfId="0" applyFont="1" applyBorder="1" applyAlignment="1">
      <alignment horizontal="center" vertical="center"/>
    </xf>
    <xf numFmtId="0" fontId="75" fillId="0" borderId="111" xfId="0" applyFont="1" applyBorder="1" applyAlignment="1">
      <alignment horizontal="center" vertical="center" wrapText="1"/>
    </xf>
    <xf numFmtId="0" fontId="75" fillId="0" borderId="120" xfId="0" applyFont="1" applyBorder="1" applyAlignment="1">
      <alignment horizontal="center" vertical="center" wrapText="1"/>
    </xf>
    <xf numFmtId="0" fontId="75" fillId="0" borderId="11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4" fontId="0" fillId="0" borderId="0" xfId="117" applyNumberFormat="1" applyFont="1" applyFill="1" applyAlignment="1">
      <alignment horizontal="center" vertical="center"/>
    </xf>
    <xf numFmtId="44" fontId="0" fillId="0" borderId="0" xfId="0" applyNumberFormat="1" applyFill="1"/>
    <xf numFmtId="0" fontId="19" fillId="0" borderId="0" xfId="0" applyFont="1" applyFill="1"/>
    <xf numFmtId="44" fontId="19" fillId="0" borderId="0" xfId="117" applyNumberFormat="1" applyFont="1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44" fontId="19" fillId="0" borderId="0" xfId="117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vertical="top" wrapText="1"/>
    </xf>
    <xf numFmtId="44" fontId="0" fillId="0" borderId="0" xfId="0" applyNumberForma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0" fillId="0" borderId="0" xfId="0" applyNumberFormat="1" applyFill="1" applyBorder="1"/>
    <xf numFmtId="44" fontId="18" fillId="50" borderId="116" xfId="0" applyNumberFormat="1" applyFont="1" applyFill="1" applyBorder="1"/>
    <xf numFmtId="44" fontId="20" fillId="52" borderId="116" xfId="0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4" fontId="0" fillId="0" borderId="32" xfId="0" applyNumberFormat="1" applyFont="1" applyFill="1" applyBorder="1" applyAlignment="1" applyProtection="1">
      <alignment vertical="center"/>
    </xf>
    <xf numFmtId="4" fontId="0" fillId="0" borderId="33" xfId="0" applyNumberFormat="1" applyFont="1" applyFill="1" applyBorder="1" applyAlignment="1" applyProtection="1">
      <alignment vertical="center"/>
    </xf>
    <xf numFmtId="164" fontId="0" fillId="0" borderId="32" xfId="3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0" borderId="0" xfId="0" applyFont="1"/>
    <xf numFmtId="0" fontId="0" fillId="0" borderId="0" xfId="0" applyAlignment="1">
      <alignment vertical="center" wrapText="1"/>
    </xf>
    <xf numFmtId="10" fontId="8" fillId="7" borderId="19" xfId="0" applyNumberFormat="1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9" borderId="37" xfId="0" applyFont="1" applyFill="1" applyBorder="1" applyAlignment="1" applyProtection="1">
      <alignment horizontal="left" vertical="center" wrapText="1"/>
      <protection locked="0"/>
    </xf>
    <xf numFmtId="0" fontId="0" fillId="9" borderId="38" xfId="0" applyFill="1" applyBorder="1" applyAlignment="1" applyProtection="1">
      <alignment horizontal="left" vertical="center" wrapText="1"/>
      <protection locked="0"/>
    </xf>
    <xf numFmtId="0" fontId="0" fillId="9" borderId="39" xfId="0" applyFill="1" applyBorder="1" applyAlignment="1" applyProtection="1">
      <alignment horizontal="left" vertical="center" wrapText="1"/>
      <protection locked="0"/>
    </xf>
    <xf numFmtId="3" fontId="19" fillId="9" borderId="37" xfId="0" applyNumberFormat="1" applyFont="1" applyFill="1" applyBorder="1" applyAlignment="1" applyProtection="1">
      <alignment horizontal="left" vertical="center" wrapText="1"/>
      <protection locked="0"/>
    </xf>
    <xf numFmtId="0" fontId="18" fillId="8" borderId="37" xfId="0" applyFont="1" applyFill="1" applyBorder="1" applyAlignment="1" applyProtection="1">
      <alignment horizontal="left" vertical="center" wrapText="1"/>
    </xf>
    <xf numFmtId="0" fontId="18" fillId="8" borderId="38" xfId="0" applyFont="1" applyFill="1" applyBorder="1" applyAlignment="1" applyProtection="1">
      <alignment horizontal="left" vertical="center" wrapText="1"/>
    </xf>
    <xf numFmtId="0" fontId="18" fillId="8" borderId="39" xfId="0" applyFont="1" applyFill="1" applyBorder="1" applyAlignment="1" applyProtection="1">
      <alignment horizontal="left" vertical="center" wrapText="1"/>
    </xf>
    <xf numFmtId="0" fontId="20" fillId="11" borderId="0" xfId="0" applyFont="1" applyFill="1" applyBorder="1" applyAlignment="1" applyProtection="1">
      <alignment horizontal="center" vertical="center" wrapText="1"/>
    </xf>
    <xf numFmtId="0" fontId="18" fillId="8" borderId="43" xfId="0" applyFont="1" applyFill="1" applyBorder="1" applyAlignment="1" applyProtection="1">
      <alignment horizontal="center" vertical="center" wrapText="1"/>
    </xf>
    <xf numFmtId="0" fontId="20" fillId="8" borderId="37" xfId="0" applyFont="1" applyFill="1" applyBorder="1" applyAlignment="1" applyProtection="1">
      <alignment horizontal="center" vertical="center"/>
    </xf>
    <xf numFmtId="0" fontId="20" fillId="8" borderId="45" xfId="0" applyFont="1" applyFill="1" applyBorder="1" applyAlignment="1" applyProtection="1">
      <alignment horizontal="center" vertical="center"/>
    </xf>
    <xf numFmtId="0" fontId="20" fillId="8" borderId="44" xfId="0" applyFont="1" applyFill="1" applyBorder="1" applyAlignment="1" applyProtection="1">
      <alignment horizontal="center" vertical="center"/>
    </xf>
    <xf numFmtId="0" fontId="0" fillId="9" borderId="37" xfId="0" applyFont="1" applyFill="1" applyBorder="1" applyAlignment="1" applyProtection="1">
      <alignment horizontal="center" vertical="center" wrapText="1"/>
      <protection locked="0"/>
    </xf>
    <xf numFmtId="0" fontId="19" fillId="9" borderId="38" xfId="0" applyFont="1" applyFill="1" applyBorder="1" applyAlignment="1" applyProtection="1">
      <alignment horizontal="center" vertical="center" wrapText="1"/>
      <protection locked="0"/>
    </xf>
    <xf numFmtId="0" fontId="19" fillId="9" borderId="39" xfId="0" applyFont="1" applyFill="1" applyBorder="1" applyAlignment="1" applyProtection="1">
      <alignment horizontal="center" vertical="center" wrapText="1"/>
      <protection locked="0"/>
    </xf>
    <xf numFmtId="0" fontId="18" fillId="8" borderId="37" xfId="0" applyFont="1" applyFill="1" applyBorder="1" applyAlignment="1" applyProtection="1">
      <alignment horizontal="left" vertical="center"/>
    </xf>
    <xf numFmtId="0" fontId="18" fillId="8" borderId="38" xfId="0" applyFont="1" applyFill="1" applyBorder="1" applyAlignment="1" applyProtection="1">
      <alignment horizontal="left" vertical="center"/>
    </xf>
    <xf numFmtId="0" fontId="18" fillId="8" borderId="39" xfId="0" applyFont="1" applyFill="1" applyBorder="1" applyAlignment="1" applyProtection="1">
      <alignment horizontal="left" vertical="center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38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19" fillId="9" borderId="37" xfId="0" applyFont="1" applyFill="1" applyBorder="1" applyAlignment="1" applyProtection="1">
      <alignment horizontal="left" vertical="center" wrapText="1"/>
      <protection locked="0"/>
    </xf>
    <xf numFmtId="0" fontId="18" fillId="8" borderId="116" xfId="0" applyFont="1" applyFill="1" applyBorder="1" applyAlignment="1" applyProtection="1">
      <alignment horizontal="left" vertical="center" wrapText="1"/>
    </xf>
    <xf numFmtId="0" fontId="0" fillId="0" borderId="116" xfId="0" applyBorder="1" applyAlignment="1">
      <alignment wrapText="1"/>
    </xf>
    <xf numFmtId="0" fontId="18" fillId="7" borderId="115" xfId="0" applyFont="1" applyFill="1" applyBorder="1" applyAlignment="1" applyProtection="1">
      <alignment horizontal="center" vertical="center" wrapText="1"/>
    </xf>
    <xf numFmtId="0" fontId="0" fillId="0" borderId="115" xfId="0" applyBorder="1" applyAlignment="1">
      <alignment horizontal="center" vertical="center" wrapText="1"/>
    </xf>
    <xf numFmtId="0" fontId="22" fillId="9" borderId="37" xfId="6" applyFill="1" applyBorder="1" applyAlignment="1" applyProtection="1">
      <alignment horizontal="left" vertical="center" wrapText="1"/>
      <protection locked="0"/>
    </xf>
    <xf numFmtId="0" fontId="9" fillId="2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right" vertical="center"/>
    </xf>
    <xf numFmtId="0" fontId="8" fillId="4" borderId="9" xfId="0" applyFont="1" applyFill="1" applyBorder="1" applyAlignment="1">
      <alignment horizontal="justify" vertical="top" wrapText="1"/>
    </xf>
    <xf numFmtId="0" fontId="8" fillId="4" borderId="19" xfId="0" applyFont="1" applyFill="1" applyBorder="1" applyAlignment="1">
      <alignment horizontal="justify" vertical="top"/>
    </xf>
    <xf numFmtId="0" fontId="8" fillId="4" borderId="10" xfId="0" applyFont="1" applyFill="1" applyBorder="1" applyAlignment="1">
      <alignment horizontal="justify" vertical="top"/>
    </xf>
    <xf numFmtId="0" fontId="8" fillId="4" borderId="9" xfId="0" applyFont="1" applyFill="1" applyBorder="1" applyAlignment="1">
      <alignment horizontal="justify" vertical="top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14" fontId="8" fillId="5" borderId="13" xfId="0" applyNumberFormat="1" applyFont="1" applyFill="1" applyBorder="1" applyAlignment="1">
      <alignment horizontal="center" vertical="center"/>
    </xf>
    <xf numFmtId="14" fontId="8" fillId="5" borderId="19" xfId="0" applyNumberFormat="1" applyFont="1" applyFill="1" applyBorder="1" applyAlignment="1">
      <alignment horizontal="center" vertical="center"/>
    </xf>
    <xf numFmtId="14" fontId="8" fillId="5" borderId="21" xfId="0" applyNumberFormat="1" applyFont="1" applyFill="1" applyBorder="1" applyAlignment="1">
      <alignment horizontal="center" vertical="center"/>
    </xf>
    <xf numFmtId="20" fontId="8" fillId="5" borderId="12" xfId="0" applyNumberFormat="1" applyFont="1" applyFill="1" applyBorder="1" applyAlignment="1">
      <alignment vertical="center"/>
    </xf>
    <xf numFmtId="172" fontId="8" fillId="0" borderId="9" xfId="0" applyNumberFormat="1" applyFont="1" applyBorder="1" applyAlignment="1">
      <alignment horizontal="center" vertical="center"/>
    </xf>
    <xf numFmtId="172" fontId="8" fillId="0" borderId="10" xfId="0" applyNumberFormat="1" applyFont="1" applyBorder="1" applyAlignment="1">
      <alignment horizontal="center" vertical="center"/>
    </xf>
    <xf numFmtId="0" fontId="0" fillId="0" borderId="1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0" fontId="9" fillId="2" borderId="9" xfId="0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4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justify" vertical="top" wrapText="1"/>
    </xf>
    <xf numFmtId="0" fontId="9" fillId="4" borderId="2" xfId="0" applyFont="1" applyFill="1" applyBorder="1" applyAlignment="1">
      <alignment horizontal="justify" vertical="top" wrapText="1"/>
    </xf>
    <xf numFmtId="0" fontId="9" fillId="4" borderId="3" xfId="0" applyFont="1" applyFill="1" applyBorder="1" applyAlignment="1">
      <alignment horizontal="justify" vertical="top" wrapText="1"/>
    </xf>
    <xf numFmtId="0" fontId="9" fillId="4" borderId="5" xfId="0" applyFont="1" applyFill="1" applyBorder="1" applyAlignment="1">
      <alignment horizontal="justify" vertical="top" wrapText="1"/>
    </xf>
    <xf numFmtId="0" fontId="9" fillId="4" borderId="0" xfId="0" applyFont="1" applyFill="1" applyBorder="1" applyAlignment="1">
      <alignment horizontal="justify" vertical="top" wrapText="1"/>
    </xf>
    <xf numFmtId="0" fontId="9" fillId="4" borderId="4" xfId="0" applyFont="1" applyFill="1" applyBorder="1" applyAlignment="1">
      <alignment horizontal="justify" vertical="top" wrapText="1"/>
    </xf>
    <xf numFmtId="0" fontId="9" fillId="4" borderId="28" xfId="0" applyFont="1" applyFill="1" applyBorder="1" applyAlignment="1">
      <alignment horizontal="justify" vertical="top" wrapText="1"/>
    </xf>
    <xf numFmtId="0" fontId="9" fillId="4" borderId="29" xfId="0" applyFont="1" applyFill="1" applyBorder="1" applyAlignment="1">
      <alignment horizontal="justify" vertical="top" wrapText="1"/>
    </xf>
    <xf numFmtId="0" fontId="9" fillId="4" borderId="16" xfId="0" applyFont="1" applyFill="1" applyBorder="1" applyAlignment="1">
      <alignment horizontal="justify" vertical="top" wrapText="1"/>
    </xf>
    <xf numFmtId="9" fontId="13" fillId="4" borderId="25" xfId="0" applyNumberFormat="1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1" xfId="0" applyFont="1" applyFill="1" applyBorder="1" applyAlignment="1">
      <alignment horizontal="left" vertical="center"/>
    </xf>
    <xf numFmtId="0" fontId="8" fillId="4" borderId="29" xfId="0" applyFont="1" applyFill="1" applyBorder="1" applyAlignment="1">
      <alignment horizontal="left" vertical="center"/>
    </xf>
    <xf numFmtId="165" fontId="10" fillId="0" borderId="8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7" borderId="26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justify" vertical="top" wrapText="1"/>
    </xf>
    <xf numFmtId="0" fontId="9" fillId="0" borderId="2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0" fontId="9" fillId="0" borderId="28" xfId="0" applyFont="1" applyBorder="1" applyAlignment="1">
      <alignment horizontal="justify" vertical="top" wrapText="1"/>
    </xf>
    <xf numFmtId="0" fontId="9" fillId="0" borderId="29" xfId="0" applyFont="1" applyBorder="1" applyAlignment="1">
      <alignment horizontal="justify" vertical="top" wrapText="1"/>
    </xf>
    <xf numFmtId="0" fontId="9" fillId="0" borderId="16" xfId="0" applyFont="1" applyBorder="1" applyAlignment="1">
      <alignment horizontal="justify" vertical="top" wrapText="1"/>
    </xf>
    <xf numFmtId="0" fontId="0" fillId="0" borderId="5" xfId="0" applyBorder="1" applyAlignment="1">
      <alignment horizontal="justify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left" vertical="center"/>
    </xf>
    <xf numFmtId="167" fontId="8" fillId="5" borderId="24" xfId="0" applyNumberFormat="1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justify" vertical="top" wrapText="1"/>
    </xf>
    <xf numFmtId="0" fontId="8" fillId="4" borderId="2" xfId="0" applyFont="1" applyFill="1" applyBorder="1" applyAlignment="1">
      <alignment horizontal="justify" vertical="top" wrapText="1"/>
    </xf>
    <xf numFmtId="0" fontId="8" fillId="4" borderId="3" xfId="0" applyFont="1" applyFill="1" applyBorder="1" applyAlignment="1">
      <alignment horizontal="justify" vertical="top" wrapText="1"/>
    </xf>
    <xf numFmtId="0" fontId="8" fillId="4" borderId="5" xfId="0" applyFont="1" applyFill="1" applyBorder="1" applyAlignment="1">
      <alignment horizontal="justify" vertical="top" wrapText="1"/>
    </xf>
    <xf numFmtId="0" fontId="8" fillId="4" borderId="0" xfId="0" applyFont="1" applyFill="1" applyBorder="1" applyAlignment="1">
      <alignment horizontal="justify" vertical="top" wrapText="1"/>
    </xf>
    <xf numFmtId="0" fontId="8" fillId="4" borderId="4" xfId="0" applyFont="1" applyFill="1" applyBorder="1" applyAlignment="1">
      <alignment horizontal="justify" vertical="top" wrapText="1"/>
    </xf>
    <xf numFmtId="0" fontId="8" fillId="4" borderId="28" xfId="0" applyFont="1" applyFill="1" applyBorder="1" applyAlignment="1">
      <alignment horizontal="justify" vertical="top" wrapText="1"/>
    </xf>
    <xf numFmtId="0" fontId="8" fillId="4" borderId="29" xfId="0" applyFont="1" applyFill="1" applyBorder="1" applyAlignment="1">
      <alignment horizontal="justify" vertical="top" wrapText="1"/>
    </xf>
    <xf numFmtId="0" fontId="8" fillId="4" borderId="16" xfId="0" applyFont="1" applyFill="1" applyBorder="1" applyAlignment="1">
      <alignment horizontal="justify" vertical="top" wrapText="1"/>
    </xf>
    <xf numFmtId="0" fontId="8" fillId="0" borderId="8" xfId="0" applyFont="1" applyBorder="1" applyAlignment="1">
      <alignment horizontal="left" vertical="center"/>
    </xf>
    <xf numFmtId="0" fontId="8" fillId="4" borderId="27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justify" vertical="top"/>
    </xf>
    <xf numFmtId="0" fontId="9" fillId="0" borderId="3" xfId="0" applyFont="1" applyBorder="1" applyAlignment="1">
      <alignment horizontal="justify" vertical="top"/>
    </xf>
    <xf numFmtId="0" fontId="9" fillId="0" borderId="28" xfId="0" applyFont="1" applyBorder="1" applyAlignment="1">
      <alignment horizontal="justify" vertical="top"/>
    </xf>
    <xf numFmtId="0" fontId="9" fillId="0" borderId="29" xfId="0" applyFont="1" applyBorder="1" applyAlignment="1">
      <alignment horizontal="justify" vertical="top"/>
    </xf>
    <xf numFmtId="0" fontId="9" fillId="0" borderId="16" xfId="0" applyFont="1" applyBorder="1" applyAlignment="1">
      <alignment horizontal="justify" vertical="top"/>
    </xf>
    <xf numFmtId="178" fontId="9" fillId="6" borderId="19" xfId="0" applyNumberFormat="1" applyFont="1" applyFill="1" applyBorder="1" applyAlignment="1">
      <alignment horizontal="center" vertical="center"/>
    </xf>
    <xf numFmtId="178" fontId="9" fillId="6" borderId="10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183" fontId="9" fillId="6" borderId="19" xfId="0" applyNumberFormat="1" applyFont="1" applyFill="1" applyBorder="1" applyAlignment="1">
      <alignment horizontal="center" vertical="center"/>
    </xf>
    <xf numFmtId="183" fontId="9" fillId="6" borderId="10" xfId="0" applyNumberFormat="1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84" fontId="9" fillId="6" borderId="19" xfId="0" applyNumberFormat="1" applyFont="1" applyFill="1" applyBorder="1" applyAlignment="1">
      <alignment horizontal="center" vertical="center"/>
    </xf>
    <xf numFmtId="184" fontId="9" fillId="6" borderId="10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justify" vertical="top"/>
    </xf>
    <xf numFmtId="0" fontId="9" fillId="0" borderId="0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2" borderId="1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24" fillId="5" borderId="9" xfId="0" applyFont="1" applyFill="1" applyBorder="1" applyAlignment="1">
      <alignment horizontal="left" vertical="center" wrapText="1"/>
    </xf>
    <xf numFmtId="0" fontId="16" fillId="5" borderId="19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10" fontId="12" fillId="5" borderId="15" xfId="0" applyNumberFormat="1" applyFont="1" applyFill="1" applyBorder="1" applyAlignment="1">
      <alignment horizontal="center" vertical="center"/>
    </xf>
    <xf numFmtId="10" fontId="12" fillId="5" borderId="11" xfId="0" applyNumberFormat="1" applyFont="1" applyFill="1" applyBorder="1" applyAlignment="1">
      <alignment horizontal="center" vertical="center"/>
    </xf>
    <xf numFmtId="10" fontId="12" fillId="5" borderId="18" xfId="0" applyNumberFormat="1" applyFont="1" applyFill="1" applyBorder="1" applyAlignment="1">
      <alignment horizontal="center" vertical="center"/>
    </xf>
    <xf numFmtId="0" fontId="9" fillId="0" borderId="17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8" fillId="10" borderId="14" xfId="0" applyFont="1" applyFill="1" applyBorder="1" applyAlignment="1">
      <alignment horizontal="center" vertical="center"/>
    </xf>
    <xf numFmtId="175" fontId="8" fillId="10" borderId="12" xfId="0" applyNumberFormat="1" applyFont="1" applyFill="1" applyBorder="1" applyAlignment="1">
      <alignment horizontal="center" vertical="center"/>
    </xf>
    <xf numFmtId="169" fontId="8" fillId="10" borderId="12" xfId="0" applyNumberFormat="1" applyFont="1" applyFill="1" applyBorder="1" applyAlignment="1">
      <alignment horizontal="center" vertical="center"/>
    </xf>
    <xf numFmtId="174" fontId="8" fillId="10" borderId="12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82" fontId="9" fillId="6" borderId="19" xfId="0" applyNumberFormat="1" applyFont="1" applyFill="1" applyBorder="1" applyAlignment="1">
      <alignment horizontal="center" vertical="center"/>
    </xf>
    <xf numFmtId="182" fontId="9" fillId="6" borderId="10" xfId="0" applyNumberFormat="1" applyFont="1" applyFill="1" applyBorder="1" applyAlignment="1">
      <alignment horizontal="center" vertical="center"/>
    </xf>
    <xf numFmtId="0" fontId="70" fillId="0" borderId="97" xfId="0" applyFont="1" applyBorder="1" applyAlignment="1">
      <alignment horizontal="center" vertical="center"/>
    </xf>
    <xf numFmtId="0" fontId="70" fillId="0" borderId="98" xfId="0" applyFont="1" applyBorder="1" applyAlignment="1">
      <alignment horizontal="center" vertical="center"/>
    </xf>
    <xf numFmtId="0" fontId="0" fillId="0" borderId="104" xfId="0" applyBorder="1" applyAlignment="1"/>
    <xf numFmtId="0" fontId="21" fillId="0" borderId="105" xfId="0" applyFont="1" applyBorder="1" applyAlignment="1">
      <alignment horizontal="center" vertical="center"/>
    </xf>
    <xf numFmtId="0" fontId="21" fillId="0" borderId="106" xfId="0" applyFont="1" applyBorder="1" applyAlignment="1">
      <alignment horizontal="center" vertical="center"/>
    </xf>
    <xf numFmtId="0" fontId="21" fillId="0" borderId="107" xfId="0" applyFont="1" applyBorder="1" applyAlignment="1">
      <alignment horizontal="center" vertical="center"/>
    </xf>
    <xf numFmtId="2" fontId="21" fillId="0" borderId="108" xfId="0" applyNumberFormat="1" applyFont="1" applyBorder="1" applyAlignment="1">
      <alignment horizontal="center" vertical="center"/>
    </xf>
    <xf numFmtId="2" fontId="21" fillId="0" borderId="109" xfId="0" applyNumberFormat="1" applyFont="1" applyBorder="1" applyAlignment="1">
      <alignment horizontal="center" vertical="center"/>
    </xf>
    <xf numFmtId="0" fontId="8" fillId="0" borderId="103" xfId="0" applyFont="1" applyBorder="1" applyAlignment="1">
      <alignment horizontal="center" vertical="center"/>
    </xf>
    <xf numFmtId="0" fontId="65" fillId="0" borderId="79" xfId="0" applyFont="1" applyFill="1" applyBorder="1" applyAlignment="1">
      <alignment horizontal="center" vertical="center" wrapText="1"/>
    </xf>
    <xf numFmtId="0" fontId="64" fillId="0" borderId="80" xfId="0" applyFont="1" applyFill="1" applyBorder="1" applyAlignment="1">
      <alignment horizontal="center" vertical="center" wrapText="1"/>
    </xf>
    <xf numFmtId="0" fontId="64" fillId="0" borderId="81" xfId="0" applyFont="1" applyFill="1" applyBorder="1" applyAlignment="1">
      <alignment horizontal="center" vertical="center" wrapText="1"/>
    </xf>
    <xf numFmtId="0" fontId="65" fillId="0" borderId="81" xfId="0" applyFont="1" applyFill="1" applyBorder="1" applyAlignment="1">
      <alignment horizontal="center" vertical="center" wrapText="1"/>
    </xf>
    <xf numFmtId="185" fontId="63" fillId="0" borderId="83" xfId="0" applyNumberFormat="1" applyFont="1" applyFill="1" applyBorder="1" applyAlignment="1">
      <alignment horizontal="center" vertical="top" wrapText="1"/>
    </xf>
    <xf numFmtId="185" fontId="63" fillId="0" borderId="84" xfId="0" applyNumberFormat="1" applyFont="1" applyFill="1" applyBorder="1" applyAlignment="1">
      <alignment horizontal="center" vertical="top" wrapText="1"/>
    </xf>
    <xf numFmtId="185" fontId="63" fillId="0" borderId="85" xfId="0" applyNumberFormat="1" applyFont="1" applyFill="1" applyBorder="1" applyAlignment="1">
      <alignment horizontal="center" vertical="top" wrapText="1"/>
    </xf>
    <xf numFmtId="185" fontId="63" fillId="0" borderId="92" xfId="0" applyNumberFormat="1" applyFont="1" applyFill="1" applyBorder="1" applyAlignment="1">
      <alignment horizontal="center" vertical="top" wrapText="1"/>
    </xf>
    <xf numFmtId="185" fontId="63" fillId="0" borderId="93" xfId="0" applyNumberFormat="1" applyFont="1" applyFill="1" applyBorder="1" applyAlignment="1">
      <alignment horizontal="center" vertical="top" wrapText="1"/>
    </xf>
    <xf numFmtId="185" fontId="63" fillId="0" borderId="94" xfId="0" applyNumberFormat="1" applyFont="1" applyFill="1" applyBorder="1" applyAlignment="1">
      <alignment horizontal="center" vertical="top" wrapText="1"/>
    </xf>
    <xf numFmtId="0" fontId="65" fillId="0" borderId="80" xfId="0" applyFont="1" applyFill="1" applyBorder="1" applyAlignment="1">
      <alignment horizontal="center" vertical="center" wrapText="1"/>
    </xf>
    <xf numFmtId="0" fontId="65" fillId="7" borderId="79" xfId="0" applyFont="1" applyFill="1" applyBorder="1" applyAlignment="1">
      <alignment horizontal="center" vertical="center" wrapText="1"/>
    </xf>
    <xf numFmtId="0" fontId="65" fillId="7" borderId="81" xfId="0" applyFont="1" applyFill="1" applyBorder="1" applyAlignment="1">
      <alignment horizontal="center" vertical="center" wrapText="1"/>
    </xf>
    <xf numFmtId="0" fontId="63" fillId="0" borderId="76" xfId="0" applyFont="1" applyFill="1" applyBorder="1" applyAlignment="1">
      <alignment horizontal="center" vertical="top" wrapText="1"/>
    </xf>
    <xf numFmtId="0" fontId="63" fillId="0" borderId="77" xfId="0" applyFont="1" applyFill="1" applyBorder="1" applyAlignment="1">
      <alignment horizontal="center" vertical="top" wrapText="1"/>
    </xf>
    <xf numFmtId="0" fontId="63" fillId="0" borderId="78" xfId="0" applyFont="1" applyFill="1" applyBorder="1" applyAlignment="1">
      <alignment horizontal="center" vertical="top" wrapText="1"/>
    </xf>
    <xf numFmtId="0" fontId="0" fillId="0" borderId="88" xfId="0" applyBorder="1" applyAlignment="1">
      <alignment horizontal="center"/>
    </xf>
    <xf numFmtId="0" fontId="63" fillId="0" borderId="89" xfId="0" applyFont="1" applyFill="1" applyBorder="1" applyAlignment="1">
      <alignment horizontal="center" vertical="top" wrapText="1"/>
    </xf>
    <xf numFmtId="0" fontId="63" fillId="0" borderId="90" xfId="0" applyFont="1" applyFill="1" applyBorder="1" applyAlignment="1">
      <alignment horizontal="center" vertical="top" wrapText="1"/>
    </xf>
    <xf numFmtId="0" fontId="63" fillId="0" borderId="91" xfId="0" applyFont="1" applyFill="1" applyBorder="1" applyAlignment="1">
      <alignment horizontal="center" vertical="top" wrapText="1"/>
    </xf>
    <xf numFmtId="0" fontId="63" fillId="7" borderId="114" xfId="0" applyFont="1" applyFill="1" applyBorder="1" applyAlignment="1">
      <alignment horizontal="left" vertical="top" wrapText="1"/>
    </xf>
    <xf numFmtId="0" fontId="0" fillId="7" borderId="0" xfId="0" applyFill="1" applyAlignment="1"/>
    <xf numFmtId="0" fontId="9" fillId="2" borderId="32" xfId="0" applyFont="1" applyFill="1" applyBorder="1" applyAlignment="1" applyProtection="1">
      <alignment horizontal="right" vertical="center"/>
    </xf>
    <xf numFmtId="0" fontId="9" fillId="0" borderId="32" xfId="0" applyFont="1" applyBorder="1" applyAlignment="1" applyProtection="1">
      <alignment horizontal="left" vertical="center" wrapText="1"/>
    </xf>
    <xf numFmtId="168" fontId="9" fillId="43" borderId="33" xfId="1" applyFont="1" applyFill="1" applyBorder="1" applyAlignment="1" applyProtection="1">
      <alignment horizontal="center" vertical="center"/>
      <protection locked="0"/>
    </xf>
    <xf numFmtId="168" fontId="9" fillId="43" borderId="35" xfId="1" applyFont="1" applyFill="1" applyBorder="1" applyAlignment="1" applyProtection="1">
      <alignment horizontal="center" vertical="center"/>
      <protection locked="0"/>
    </xf>
    <xf numFmtId="37" fontId="9" fillId="43" borderId="33" xfId="1" applyNumberFormat="1" applyFont="1" applyFill="1" applyBorder="1" applyAlignment="1" applyProtection="1">
      <alignment horizontal="center" vertical="center"/>
    </xf>
    <xf numFmtId="37" fontId="9" fillId="43" borderId="35" xfId="1" applyNumberFormat="1" applyFont="1" applyFill="1" applyBorder="1" applyAlignment="1" applyProtection="1">
      <alignment horizontal="center" vertical="center"/>
    </xf>
    <xf numFmtId="0" fontId="9" fillId="0" borderId="33" xfId="0" applyFont="1" applyBorder="1" applyAlignment="1" applyProtection="1">
      <alignment horizontal="left" vertical="center"/>
    </xf>
    <xf numFmtId="0" fontId="9" fillId="0" borderId="34" xfId="0" applyFont="1" applyBorder="1" applyAlignment="1" applyProtection="1">
      <alignment horizontal="left" vertical="center"/>
    </xf>
    <xf numFmtId="0" fontId="9" fillId="0" borderId="35" xfId="0" applyFont="1" applyBorder="1" applyAlignment="1" applyProtection="1">
      <alignment horizontal="left" vertical="center"/>
    </xf>
    <xf numFmtId="0" fontId="9" fillId="0" borderId="32" xfId="0" applyFont="1" applyBorder="1" applyAlignment="1" applyProtection="1">
      <alignment horizontal="left" vertical="center"/>
    </xf>
    <xf numFmtId="168" fontId="23" fillId="43" borderId="33" xfId="1" applyFont="1" applyFill="1" applyBorder="1" applyAlignment="1" applyProtection="1">
      <alignment horizontal="center" vertical="center"/>
      <protection locked="0"/>
    </xf>
    <xf numFmtId="168" fontId="23" fillId="43" borderId="35" xfId="1" applyFont="1" applyFill="1" applyBorder="1" applyAlignment="1" applyProtection="1">
      <alignment horizontal="center" vertical="center"/>
      <protection locked="0"/>
    </xf>
    <xf numFmtId="37" fontId="23" fillId="43" borderId="33" xfId="1" applyNumberFormat="1" applyFont="1" applyFill="1" applyBorder="1" applyAlignment="1" applyProtection="1">
      <alignment horizontal="center" vertical="center"/>
    </xf>
    <xf numFmtId="37" fontId="23" fillId="43" borderId="35" xfId="1" applyNumberFormat="1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9" fillId="0" borderId="32" xfId="0" applyFont="1" applyBorder="1" applyAlignment="1" applyProtection="1">
      <alignment horizontal="center" vertical="center"/>
    </xf>
    <xf numFmtId="179" fontId="9" fillId="0" borderId="33" xfId="1" applyNumberFormat="1" applyFont="1" applyBorder="1" applyAlignment="1" applyProtection="1">
      <alignment horizontal="center" vertical="center" wrapText="1"/>
    </xf>
    <xf numFmtId="179" fontId="9" fillId="0" borderId="35" xfId="1" applyNumberFormat="1" applyFont="1" applyBorder="1" applyAlignment="1" applyProtection="1">
      <alignment horizontal="center" vertical="center" wrapText="1"/>
    </xf>
    <xf numFmtId="0" fontId="9" fillId="0" borderId="33" xfId="0" applyFont="1" applyBorder="1" applyAlignment="1" applyProtection="1">
      <alignment horizontal="left" vertical="center" wrapText="1"/>
    </xf>
    <xf numFmtId="0" fontId="9" fillId="0" borderId="34" xfId="0" applyFont="1" applyBorder="1" applyAlignment="1" applyProtection="1">
      <alignment horizontal="left" vertical="center" wrapText="1"/>
    </xf>
    <xf numFmtId="0" fontId="9" fillId="0" borderId="35" xfId="0" applyFont="1" applyBorder="1" applyAlignment="1" applyProtection="1">
      <alignment horizontal="left" vertical="center" wrapText="1"/>
    </xf>
    <xf numFmtId="168" fontId="18" fillId="10" borderId="33" xfId="1" applyFont="1" applyFill="1" applyBorder="1" applyAlignment="1" applyProtection="1">
      <alignment horizontal="center" vertical="center"/>
    </xf>
    <xf numFmtId="168" fontId="18" fillId="10" borderId="35" xfId="1" applyFont="1" applyFill="1" applyBorder="1" applyAlignment="1" applyProtection="1">
      <alignment horizontal="center" vertical="center"/>
    </xf>
    <xf numFmtId="0" fontId="9" fillId="10" borderId="33" xfId="1" applyNumberFormat="1" applyFont="1" applyFill="1" applyBorder="1" applyAlignment="1" applyProtection="1">
      <alignment horizontal="center" vertical="center"/>
    </xf>
    <xf numFmtId="0" fontId="9" fillId="10" borderId="35" xfId="1" applyNumberFormat="1" applyFont="1" applyFill="1" applyBorder="1" applyAlignment="1" applyProtection="1">
      <alignment horizontal="center" vertical="center"/>
    </xf>
    <xf numFmtId="0" fontId="23" fillId="0" borderId="8" xfId="0" applyFont="1" applyBorder="1" applyAlignment="1" applyProtection="1">
      <alignment horizontal="center" vertical="center"/>
    </xf>
    <xf numFmtId="0" fontId="44" fillId="0" borderId="32" xfId="0" applyFont="1" applyBorder="1" applyAlignment="1" applyProtection="1">
      <alignment horizontal="left" vertical="center" wrapText="1"/>
    </xf>
    <xf numFmtId="0" fontId="9" fillId="10" borderId="33" xfId="1" applyNumberFormat="1" applyFont="1" applyFill="1" applyBorder="1" applyAlignment="1" applyProtection="1">
      <alignment horizontal="center" vertical="center" wrapText="1"/>
    </xf>
    <xf numFmtId="0" fontId="9" fillId="10" borderId="35" xfId="1" applyNumberFormat="1" applyFont="1" applyFill="1" applyBorder="1" applyAlignment="1" applyProtection="1">
      <alignment horizontal="center" vertical="center" wrapText="1"/>
    </xf>
    <xf numFmtId="0" fontId="44" fillId="0" borderId="33" xfId="0" applyFont="1" applyBorder="1" applyAlignment="1" applyProtection="1">
      <alignment horizontal="left" vertical="center" wrapText="1"/>
    </xf>
    <xf numFmtId="0" fontId="44" fillId="0" borderId="34" xfId="0" applyFont="1" applyBorder="1" applyAlignment="1" applyProtection="1">
      <alignment horizontal="left" vertical="center" wrapText="1"/>
    </xf>
    <xf numFmtId="0" fontId="44" fillId="0" borderId="35" xfId="0" applyFont="1" applyBorder="1" applyAlignment="1" applyProtection="1">
      <alignment horizontal="left" vertical="center" wrapText="1"/>
    </xf>
    <xf numFmtId="0" fontId="23" fillId="0" borderId="32" xfId="0" applyFont="1" applyBorder="1" applyAlignment="1" applyProtection="1">
      <alignment horizontal="left" vertical="center"/>
    </xf>
    <xf numFmtId="49" fontId="57" fillId="0" borderId="71" xfId="89" applyNumberFormat="1" applyFont="1" applyBorder="1" applyAlignment="1">
      <alignment horizontal="center" vertical="center" wrapText="1"/>
    </xf>
    <xf numFmtId="165" fontId="60" fillId="45" borderId="61" xfId="89" applyNumberFormat="1" applyFont="1" applyFill="1" applyBorder="1" applyAlignment="1">
      <alignment horizontal="center" vertical="center" wrapText="1"/>
    </xf>
    <xf numFmtId="2" fontId="57" fillId="0" borderId="32" xfId="89" applyNumberFormat="1" applyFont="1" applyBorder="1" applyAlignment="1">
      <alignment horizontal="center" vertical="center" wrapText="1"/>
    </xf>
    <xf numFmtId="0" fontId="55" fillId="47" borderId="58" xfId="89" applyFont="1" applyFill="1" applyBorder="1" applyAlignment="1">
      <alignment horizontal="center" vertical="center" wrapText="1"/>
    </xf>
    <xf numFmtId="165" fontId="55" fillId="47" borderId="74" xfId="89" applyNumberFormat="1" applyFont="1" applyFill="1" applyBorder="1" applyAlignment="1">
      <alignment horizontal="center" vertical="center" wrapText="1"/>
    </xf>
    <xf numFmtId="49" fontId="54" fillId="44" borderId="55" xfId="89" applyNumberFormat="1" applyFont="1" applyFill="1" applyBorder="1" applyAlignment="1">
      <alignment horizontal="center" vertical="center" wrapText="1"/>
    </xf>
    <xf numFmtId="0" fontId="51" fillId="46" borderId="56" xfId="89" applyFont="1" applyFill="1" applyBorder="1" applyAlignment="1">
      <alignment horizontal="left" vertical="center" wrapText="1"/>
    </xf>
    <xf numFmtId="49" fontId="56" fillId="0" borderId="57" xfId="89" applyNumberFormat="1" applyFont="1" applyBorder="1" applyAlignment="1">
      <alignment horizontal="center" vertical="center" wrapText="1"/>
    </xf>
    <xf numFmtId="49" fontId="56" fillId="0" borderId="58" xfId="89" applyNumberFormat="1" applyFont="1" applyBorder="1" applyAlignment="1">
      <alignment horizontal="center" vertical="center" wrapText="1"/>
    </xf>
    <xf numFmtId="0" fontId="56" fillId="0" borderId="59" xfId="89" applyFont="1" applyBorder="1" applyAlignment="1">
      <alignment horizontal="center" vertical="center" wrapText="1"/>
    </xf>
    <xf numFmtId="0" fontId="56" fillId="0" borderId="59" xfId="89" applyNumberFormat="1" applyFont="1" applyBorder="1" applyAlignment="1">
      <alignment horizontal="center" vertical="center" wrapText="1"/>
    </xf>
    <xf numFmtId="0" fontId="56" fillId="0" borderId="60" xfId="89" applyFont="1" applyBorder="1" applyAlignment="1">
      <alignment horizontal="center" vertical="center" wrapText="1"/>
    </xf>
    <xf numFmtId="0" fontId="56" fillId="0" borderId="61" xfId="89" applyFont="1" applyBorder="1" applyAlignment="1">
      <alignment horizontal="center" vertical="center" wrapText="1"/>
    </xf>
    <xf numFmtId="0" fontId="20" fillId="52" borderId="121" xfId="0" applyFont="1" applyFill="1" applyBorder="1" applyAlignment="1">
      <alignment horizontal="center" vertical="center"/>
    </xf>
    <xf numFmtId="0" fontId="20" fillId="52" borderId="123" xfId="0" applyFont="1" applyFill="1" applyBorder="1" applyAlignment="1">
      <alignment horizontal="center" vertical="center"/>
    </xf>
    <xf numFmtId="0" fontId="20" fillId="52" borderId="122" xfId="0" applyFont="1" applyFill="1" applyBorder="1" applyAlignment="1">
      <alignment horizontal="center" vertical="center"/>
    </xf>
    <xf numFmtId="0" fontId="75" fillId="51" borderId="116" xfId="0" applyFont="1" applyFill="1" applyBorder="1" applyAlignment="1">
      <alignment horizontal="center" vertical="center" wrapText="1"/>
    </xf>
    <xf numFmtId="0" fontId="18" fillId="51" borderId="116" xfId="0" applyFont="1" applyFill="1" applyBorder="1" applyAlignment="1">
      <alignment horizontal="center" vertical="center"/>
    </xf>
    <xf numFmtId="0" fontId="75" fillId="51" borderId="116" xfId="0" applyFont="1" applyFill="1" applyBorder="1" applyAlignment="1">
      <alignment horizontal="center" vertical="center"/>
    </xf>
    <xf numFmtId="0" fontId="18" fillId="51" borderId="121" xfId="0" applyFont="1" applyFill="1" applyBorder="1" applyAlignment="1">
      <alignment horizontal="center" vertical="center"/>
    </xf>
    <xf numFmtId="0" fontId="18" fillId="51" borderId="122" xfId="0" applyFont="1" applyFill="1" applyBorder="1" applyAlignment="1">
      <alignment horizontal="center" vertical="center"/>
    </xf>
    <xf numFmtId="0" fontId="75" fillId="51" borderId="121" xfId="0" applyFont="1" applyFill="1" applyBorder="1" applyAlignment="1">
      <alignment horizontal="center" vertical="center" wrapText="1"/>
    </xf>
    <xf numFmtId="0" fontId="75" fillId="51" borderId="123" xfId="0" applyFont="1" applyFill="1" applyBorder="1" applyAlignment="1">
      <alignment horizontal="center" vertical="center" wrapText="1"/>
    </xf>
    <xf numFmtId="0" fontId="75" fillId="51" borderId="1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50" borderId="121" xfId="0" applyFont="1" applyFill="1" applyBorder="1" applyAlignment="1">
      <alignment horizontal="left" vertical="center"/>
    </xf>
    <xf numFmtId="0" fontId="18" fillId="50" borderId="123" xfId="0" applyFont="1" applyFill="1" applyBorder="1" applyAlignment="1">
      <alignment horizontal="left" vertical="center"/>
    </xf>
    <xf numFmtId="0" fontId="18" fillId="50" borderId="122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</cellXfs>
  <cellStyles count="120">
    <cellStyle name="20% - Ênfase1" xfId="51" builtinId="30" customBuiltin="1"/>
    <cellStyle name="20% - Ênfase1 2" xfId="99"/>
    <cellStyle name="20% - Ênfase2" xfId="55" builtinId="34" customBuiltin="1"/>
    <cellStyle name="20% - Ênfase2 2" xfId="101"/>
    <cellStyle name="20% - Ênfase3" xfId="59" builtinId="38" customBuiltin="1"/>
    <cellStyle name="20% - Ênfase3 2" xfId="103"/>
    <cellStyle name="20% - Ênfase4" xfId="63" builtinId="42" customBuiltin="1"/>
    <cellStyle name="20% - Ênfase4 2" xfId="105"/>
    <cellStyle name="20% - Ênfase5" xfId="67" builtinId="46" customBuiltin="1"/>
    <cellStyle name="20% - Ênfase5 2" xfId="107"/>
    <cellStyle name="20% - Ênfase6" xfId="71" builtinId="50" customBuiltin="1"/>
    <cellStyle name="20% - Ênfase6 2" xfId="109"/>
    <cellStyle name="40% - Ênfase1" xfId="52" builtinId="31" customBuiltin="1"/>
    <cellStyle name="40% - Ênfase1 2" xfId="100"/>
    <cellStyle name="40% - Ênfase2" xfId="56" builtinId="35" customBuiltin="1"/>
    <cellStyle name="40% - Ênfase2 2" xfId="102"/>
    <cellStyle name="40% - Ênfase3" xfId="60" builtinId="39" customBuiltin="1"/>
    <cellStyle name="40% - Ênfase3 2" xfId="104"/>
    <cellStyle name="40% - Ênfase4" xfId="64" builtinId="43" customBuiltin="1"/>
    <cellStyle name="40% - Ênfase4 2" xfId="106"/>
    <cellStyle name="40% - Ênfase5" xfId="68" builtinId="47" customBuiltin="1"/>
    <cellStyle name="40% - Ênfase5 2" xfId="108"/>
    <cellStyle name="40% - Ênfase6" xfId="72" builtinId="51" customBuiltin="1"/>
    <cellStyle name="40% - Ênfase6 2" xfId="110"/>
    <cellStyle name="60% - Ênfase1" xfId="53" builtinId="32" customBuiltin="1"/>
    <cellStyle name="60% - Ênfase2" xfId="57" builtinId="36" customBuiltin="1"/>
    <cellStyle name="60% - Ênfase3" xfId="61" builtinId="40" customBuiltin="1"/>
    <cellStyle name="60% - Ênfase4" xfId="65" builtinId="44" customBuiltin="1"/>
    <cellStyle name="60% - Ênfase5" xfId="69" builtinId="48" customBuiltin="1"/>
    <cellStyle name="60% - Ênfase6" xfId="73" builtinId="52" customBuiltin="1"/>
    <cellStyle name="Bom" xfId="40" builtinId="26" customBuiltin="1"/>
    <cellStyle name="Cálculo" xfId="45" builtinId="22" customBuiltin="1"/>
    <cellStyle name="Célula de Verificação" xfId="47" builtinId="23" customBuiltin="1"/>
    <cellStyle name="Célula Vinculada" xfId="46" builtinId="24" customBuiltin="1"/>
    <cellStyle name="Ênfase1" xfId="50" builtinId="29" customBuiltin="1"/>
    <cellStyle name="Ênfase2" xfId="54" builtinId="33" customBuiltin="1"/>
    <cellStyle name="Ênfase3" xfId="58" builtinId="37" customBuiltin="1"/>
    <cellStyle name="Ênfase4" xfId="62" builtinId="41" customBuiltin="1"/>
    <cellStyle name="Ênfase5" xfId="66" builtinId="45" customBuiltin="1"/>
    <cellStyle name="Ênfase6" xfId="70" builtinId="49" customBuiltin="1"/>
    <cellStyle name="Entrada" xfId="43" builtinId="20" customBuiltin="1"/>
    <cellStyle name="Hiperlink" xfId="6" builtinId="8"/>
    <cellStyle name="Hyperlink 2" xfId="8"/>
    <cellStyle name="Hyperlink 2 2" xfId="9"/>
    <cellStyle name="Hyperlink 2 3" xfId="10"/>
    <cellStyle name="Hyperlink 3" xfId="11"/>
    <cellStyle name="Incorreto" xfId="41" builtinId="27" customBuiltin="1"/>
    <cellStyle name="Moeda" xfId="1" builtinId="4"/>
    <cellStyle name="Moeda 2" xfId="13"/>
    <cellStyle name="Moeda 3" xfId="14"/>
    <cellStyle name="Moeda 3 2" xfId="15"/>
    <cellStyle name="Moeda 3 3" xfId="16"/>
    <cellStyle name="Moeda 3 4" xfId="90"/>
    <cellStyle name="Moeda 4" xfId="17"/>
    <cellStyle name="Moeda 5" xfId="18"/>
    <cellStyle name="Moeda 5 2" xfId="19"/>
    <cellStyle name="Moeda 5 3" xfId="20"/>
    <cellStyle name="Moeda 6" xfId="12"/>
    <cellStyle name="Moeda 7" xfId="117"/>
    <cellStyle name="Neutra" xfId="42" builtinId="28" customBuiltin="1"/>
    <cellStyle name="Normal" xfId="0" builtinId="0"/>
    <cellStyle name="Normal 2" xfId="4"/>
    <cellStyle name="Normal 2 2" xfId="91"/>
    <cellStyle name="Normal 2 3" xfId="84"/>
    <cellStyle name="Normal 2 4" xfId="118"/>
    <cellStyle name="Normal 3" xfId="7"/>
    <cellStyle name="Normal 3 2" xfId="27"/>
    <cellStyle name="Normal 3 2 2" xfId="29"/>
    <cellStyle name="Normal 3 2 2 2" xfId="35"/>
    <cellStyle name="Normal 3 2 3" xfId="33"/>
    <cellStyle name="Normal 3 3" xfId="28"/>
    <cellStyle name="Normal 3 3 2" xfId="34"/>
    <cellStyle name="Normal 3 4" xfId="21"/>
    <cellStyle name="Normal 3 5" xfId="30"/>
    <cellStyle name="Normal 3 6" xfId="32"/>
    <cellStyle name="Normal 3 7" xfId="89"/>
    <cellStyle name="Normal 4" xfId="31"/>
    <cellStyle name="Normal 5" xfId="74"/>
    <cellStyle name="Normal 6" xfId="93"/>
    <cellStyle name="Normal 7" xfId="116"/>
    <cellStyle name="Nota 2" xfId="81"/>
    <cellStyle name="Nota 3" xfId="98"/>
    <cellStyle name="Porcentagem" xfId="5" builtinId="5"/>
    <cellStyle name="Porcentagem 2" xfId="22"/>
    <cellStyle name="Porcentagem 3" xfId="75"/>
    <cellStyle name="Porcentagem 4" xfId="94"/>
    <cellStyle name="Saída" xfId="44" builtinId="21" customBuiltin="1"/>
    <cellStyle name="Separador de milhares 2" xfId="23"/>
    <cellStyle name="Separador de milhares 3" xfId="24"/>
    <cellStyle name="Separador de milhares 3 2" xfId="25"/>
    <cellStyle name="Separador de milhares 3 3" xfId="26"/>
    <cellStyle name="TableStyleLight1" xfId="92"/>
    <cellStyle name="Texto de Aviso" xfId="48" builtinId="11" customBuiltin="1"/>
    <cellStyle name="Texto Explicativo" xfId="2" builtinId="53" customBuiltin="1"/>
    <cellStyle name="Texto Explicativo 2" xfId="82"/>
    <cellStyle name="Título 1" xfId="36" builtinId="16" customBuiltin="1"/>
    <cellStyle name="Título 2" xfId="37" builtinId="17" customBuiltin="1"/>
    <cellStyle name="Título 3" xfId="38" builtinId="18" customBuiltin="1"/>
    <cellStyle name="Título 4" xfId="39" builtinId="19" customBuiltin="1"/>
    <cellStyle name="Título 5" xfId="80"/>
    <cellStyle name="Total" xfId="49" builtinId="25" customBuiltin="1"/>
    <cellStyle name="Vírgula" xfId="3" builtinId="3"/>
    <cellStyle name="Vírgula 2" xfId="77"/>
    <cellStyle name="Vírgula 2 2" xfId="119"/>
    <cellStyle name="Vírgula 3" xfId="79"/>
    <cellStyle name="Vírgula 3 2" xfId="87"/>
    <cellStyle name="Vírgula 3 2 2" xfId="114"/>
    <cellStyle name="Vírgula 3 3" xfId="97"/>
    <cellStyle name="Vírgula 4" xfId="78"/>
    <cellStyle name="Vírgula 4 2" xfId="86"/>
    <cellStyle name="Vírgula 4 2 2" xfId="113"/>
    <cellStyle name="Vírgula 4 3" xfId="96"/>
    <cellStyle name="Vírgula 5" xfId="83"/>
    <cellStyle name="Vírgula 5 2" xfId="88"/>
    <cellStyle name="Vírgula 5 2 2" xfId="115"/>
    <cellStyle name="Vírgula 5 3" xfId="111"/>
    <cellStyle name="Vírgula 6" xfId="85"/>
    <cellStyle name="Vírgula 6 2" xfId="112"/>
    <cellStyle name="Vírgula 7" xfId="76"/>
    <cellStyle name="Vírgula 8" xfId="9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66FFFF"/>
      <rgbColor rgb="FF800000"/>
      <rgbColor rgb="FF008000"/>
      <rgbColor rgb="FF000080"/>
      <rgbColor rgb="FF808000"/>
      <rgbColor rgb="FF800080"/>
      <rgbColor rgb="FF0084D1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458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W1048312"/>
  <sheetViews>
    <sheetView tabSelected="1" topLeftCell="A22" zoomScale="95" zoomScaleNormal="95" workbookViewId="0">
      <selection activeCell="A18" sqref="A18:J18"/>
    </sheetView>
  </sheetViews>
  <sheetFormatPr defaultRowHeight="15.75" x14ac:dyDescent="0.2"/>
  <cols>
    <col min="1" max="1" width="29" style="12" customWidth="1"/>
    <col min="2" max="2" width="34.28515625" style="12" customWidth="1"/>
    <col min="3" max="3" width="19.7109375" style="12" customWidth="1"/>
    <col min="4" max="4" width="27.28515625" style="12" customWidth="1"/>
    <col min="5" max="5" width="26.85546875" style="12" customWidth="1"/>
    <col min="6" max="6" width="25.140625" style="12" customWidth="1"/>
    <col min="7" max="7" width="13.5703125" style="12" bestFit="1" customWidth="1"/>
    <col min="8" max="8" width="16.42578125" style="12" customWidth="1"/>
    <col min="9" max="10" width="12.42578125" style="12" customWidth="1"/>
    <col min="11" max="11" width="14.5703125" style="12" bestFit="1" customWidth="1"/>
    <col min="12" max="12" width="18.140625" style="12" bestFit="1" customWidth="1"/>
    <col min="13" max="257" width="12.42578125" style="12" customWidth="1"/>
    <col min="258" max="1025" width="12.42578125" style="13" customWidth="1"/>
    <col min="1026" max="16384" width="9.140625" style="13"/>
  </cols>
  <sheetData>
    <row r="1" spans="1:13" s="12" customFormat="1" ht="16.5" customHeight="1" thickBot="1" x14ac:dyDescent="0.25">
      <c r="A1" s="52" t="s">
        <v>137</v>
      </c>
      <c r="B1" s="281"/>
      <c r="C1" s="282"/>
      <c r="D1" s="282"/>
      <c r="E1" s="282"/>
      <c r="F1" s="282"/>
      <c r="G1" s="282"/>
      <c r="H1" s="282"/>
      <c r="I1" s="282"/>
      <c r="J1" s="283"/>
      <c r="L1" s="48"/>
      <c r="M1" s="49"/>
    </row>
    <row r="2" spans="1:13" ht="16.5" customHeight="1" thickBot="1" x14ac:dyDescent="0.25">
      <c r="A2" s="52" t="s">
        <v>138</v>
      </c>
      <c r="B2" s="281"/>
      <c r="C2" s="282"/>
      <c r="D2" s="282"/>
      <c r="E2" s="282"/>
      <c r="F2" s="282"/>
      <c r="G2" s="282"/>
      <c r="H2" s="282"/>
      <c r="I2" s="282"/>
      <c r="J2" s="283"/>
    </row>
    <row r="3" spans="1:13" ht="16.5" customHeight="1" thickBot="1" x14ac:dyDescent="0.25">
      <c r="A3" s="52" t="s">
        <v>139</v>
      </c>
      <c r="B3" s="281"/>
      <c r="C3" s="282"/>
      <c r="D3" s="282"/>
      <c r="E3" s="282"/>
      <c r="F3" s="282"/>
      <c r="G3" s="282"/>
      <c r="H3" s="282"/>
      <c r="I3" s="282"/>
      <c r="J3" s="283"/>
    </row>
    <row r="4" spans="1:13" ht="16.5" customHeight="1" thickBot="1" x14ac:dyDescent="0.25">
      <c r="A4" s="52" t="s">
        <v>140</v>
      </c>
      <c r="B4" s="281"/>
      <c r="C4" s="282"/>
      <c r="D4" s="282"/>
      <c r="E4" s="283"/>
      <c r="F4" s="53" t="s">
        <v>141</v>
      </c>
      <c r="G4" s="281"/>
      <c r="H4" s="282"/>
      <c r="I4" s="282"/>
      <c r="J4" s="283"/>
    </row>
    <row r="5" spans="1:13" ht="16.5" customHeight="1" thickBot="1" x14ac:dyDescent="0.25">
      <c r="A5" s="52" t="s">
        <v>142</v>
      </c>
      <c r="B5" s="281"/>
      <c r="C5" s="282"/>
      <c r="D5" s="282"/>
      <c r="E5" s="283"/>
      <c r="F5" s="53" t="s">
        <v>143</v>
      </c>
      <c r="G5" s="307"/>
      <c r="H5" s="282"/>
      <c r="I5" s="282"/>
      <c r="J5" s="283"/>
    </row>
    <row r="6" spans="1:13" ht="16.5" customHeight="1" thickBot="1" x14ac:dyDescent="0.25">
      <c r="A6" s="52" t="s">
        <v>144</v>
      </c>
      <c r="B6" s="281"/>
      <c r="C6" s="282"/>
      <c r="D6" s="282"/>
      <c r="E6" s="283"/>
      <c r="F6" s="52" t="s">
        <v>145</v>
      </c>
      <c r="G6" s="302"/>
      <c r="H6" s="282"/>
      <c r="I6" s="282"/>
      <c r="J6" s="283"/>
    </row>
    <row r="7" spans="1:13" ht="16.5" customHeight="1" thickBot="1" x14ac:dyDescent="0.25">
      <c r="A7" s="52" t="s">
        <v>146</v>
      </c>
      <c r="B7" s="281"/>
      <c r="C7" s="282"/>
      <c r="D7" s="282"/>
      <c r="E7" s="282"/>
      <c r="F7" s="282"/>
      <c r="G7" s="282"/>
      <c r="H7" s="282"/>
      <c r="I7" s="282"/>
      <c r="J7" s="283"/>
    </row>
    <row r="8" spans="1:13" ht="16.5" thickBot="1" x14ac:dyDescent="0.25">
      <c r="A8" s="296" t="s">
        <v>164</v>
      </c>
      <c r="B8" s="297"/>
      <c r="C8" s="297"/>
      <c r="D8" s="297"/>
      <c r="E8" s="297"/>
      <c r="F8" s="297"/>
      <c r="G8" s="297"/>
      <c r="H8" s="297"/>
      <c r="I8" s="297"/>
      <c r="J8" s="298"/>
    </row>
    <row r="9" spans="1:13" ht="45" customHeight="1" thickBot="1" x14ac:dyDescent="0.25">
      <c r="A9" s="285" t="s">
        <v>172</v>
      </c>
      <c r="B9" s="286"/>
      <c r="C9" s="286"/>
      <c r="D9" s="286"/>
      <c r="E9" s="286"/>
      <c r="F9" s="286"/>
      <c r="G9" s="286"/>
      <c r="H9" s="286"/>
      <c r="I9" s="286"/>
      <c r="J9" s="287"/>
    </row>
    <row r="10" spans="1:13" ht="16.5" thickBot="1" x14ac:dyDescent="0.25">
      <c r="A10" s="296" t="s">
        <v>147</v>
      </c>
      <c r="B10" s="297"/>
      <c r="C10" s="297"/>
      <c r="D10" s="297"/>
      <c r="E10" s="297"/>
      <c r="F10" s="297"/>
      <c r="G10" s="297"/>
      <c r="H10" s="297"/>
      <c r="I10" s="297"/>
      <c r="J10" s="298"/>
    </row>
    <row r="11" spans="1:13" ht="16.5" customHeight="1" thickBot="1" x14ac:dyDescent="0.25">
      <c r="A11" s="52" t="s">
        <v>148</v>
      </c>
      <c r="B11" s="281"/>
      <c r="C11" s="282"/>
      <c r="D11" s="282"/>
      <c r="E11" s="283"/>
      <c r="F11" s="52" t="s">
        <v>149</v>
      </c>
      <c r="G11" s="302"/>
      <c r="H11" s="282"/>
      <c r="I11" s="282"/>
      <c r="J11" s="283"/>
    </row>
    <row r="12" spans="1:13" ht="16.5" customHeight="1" thickBot="1" x14ac:dyDescent="0.25">
      <c r="A12" s="52" t="s">
        <v>150</v>
      </c>
      <c r="B12" s="281"/>
      <c r="C12" s="282"/>
      <c r="D12" s="282"/>
      <c r="E12" s="283"/>
      <c r="F12" s="52" t="s">
        <v>151</v>
      </c>
      <c r="G12" s="302"/>
      <c r="H12" s="282"/>
      <c r="I12" s="282"/>
      <c r="J12" s="283"/>
    </row>
    <row r="13" spans="1:13" ht="16.5" thickBot="1" x14ac:dyDescent="0.25">
      <c r="A13" s="52" t="s">
        <v>152</v>
      </c>
      <c r="B13" s="281"/>
      <c r="C13" s="282"/>
      <c r="D13" s="282"/>
      <c r="E13" s="283"/>
      <c r="F13" s="50"/>
      <c r="G13" s="299"/>
      <c r="H13" s="300"/>
      <c r="I13" s="300"/>
      <c r="J13" s="301"/>
    </row>
    <row r="14" spans="1:13" ht="16.5" thickBot="1" x14ac:dyDescent="0.25">
      <c r="A14" s="296" t="s">
        <v>153</v>
      </c>
      <c r="B14" s="297"/>
      <c r="C14" s="297"/>
      <c r="D14" s="297"/>
      <c r="E14" s="297"/>
      <c r="F14" s="297"/>
      <c r="G14" s="297"/>
      <c r="H14" s="297"/>
      <c r="I14" s="297"/>
      <c r="J14" s="298"/>
    </row>
    <row r="15" spans="1:13" ht="16.5" customHeight="1" thickBot="1" x14ac:dyDescent="0.25">
      <c r="A15" s="52" t="s">
        <v>154</v>
      </c>
      <c r="B15" s="281"/>
      <c r="C15" s="282"/>
      <c r="D15" s="282"/>
      <c r="E15" s="283"/>
      <c r="F15" s="52" t="s">
        <v>155</v>
      </c>
      <c r="G15" s="293"/>
      <c r="H15" s="294"/>
      <c r="I15" s="294"/>
      <c r="J15" s="295"/>
    </row>
    <row r="16" spans="1:13" ht="16.5" customHeight="1" thickBot="1" x14ac:dyDescent="0.25">
      <c r="A16" s="52" t="s">
        <v>156</v>
      </c>
      <c r="B16" s="281"/>
      <c r="C16" s="282"/>
      <c r="D16" s="282"/>
      <c r="E16" s="283"/>
      <c r="F16" s="52" t="s">
        <v>157</v>
      </c>
      <c r="G16" s="284"/>
      <c r="H16" s="282"/>
      <c r="I16" s="282"/>
      <c r="J16" s="283"/>
    </row>
    <row r="17" spans="1:257" ht="72.75" customHeight="1" thickBot="1" x14ac:dyDescent="0.25">
      <c r="A17" s="285" t="s">
        <v>158</v>
      </c>
      <c r="B17" s="286"/>
      <c r="C17" s="286"/>
      <c r="D17" s="286"/>
      <c r="E17" s="286"/>
      <c r="F17" s="286"/>
      <c r="G17" s="286"/>
      <c r="H17" s="286"/>
      <c r="I17" s="286"/>
      <c r="J17" s="287"/>
    </row>
    <row r="18" spans="1:257" s="85" customFormat="1" ht="72.75" customHeight="1" x14ac:dyDescent="0.2">
      <c r="A18" s="305" t="s">
        <v>508</v>
      </c>
      <c r="B18" s="306"/>
      <c r="C18" s="306"/>
      <c r="D18" s="306"/>
      <c r="E18" s="306"/>
      <c r="F18" s="306"/>
      <c r="G18" s="306"/>
      <c r="H18" s="306"/>
      <c r="I18" s="306"/>
      <c r="J18" s="306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</row>
    <row r="19" spans="1:257" s="85" customFormat="1" ht="47.25" customHeight="1" x14ac:dyDescent="0.2">
      <c r="A19" s="303" t="s">
        <v>1601</v>
      </c>
      <c r="B19" s="304"/>
      <c r="C19" s="236"/>
      <c r="D19" s="51"/>
      <c r="E19" s="51"/>
      <c r="F19" s="51"/>
      <c r="G19" s="51"/>
      <c r="H19" s="51"/>
      <c r="I19" s="51"/>
      <c r="J19" s="5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</row>
    <row r="20" spans="1:257" s="85" customFormat="1" x14ac:dyDescent="0.2">
      <c r="A20" s="51"/>
      <c r="B20" s="51"/>
      <c r="C20" s="51"/>
      <c r="D20" s="51"/>
      <c r="E20" s="51"/>
      <c r="F20" s="51"/>
      <c r="G20" s="51"/>
      <c r="H20" s="51"/>
      <c r="I20" s="51"/>
      <c r="J20" s="51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</row>
    <row r="21" spans="1:257" x14ac:dyDescent="0.2">
      <c r="A21" s="71"/>
      <c r="B21" s="71"/>
      <c r="C21" s="71"/>
      <c r="D21" s="71"/>
      <c r="E21" s="71"/>
      <c r="F21" s="71"/>
      <c r="G21" s="103"/>
      <c r="H21" s="71"/>
    </row>
    <row r="22" spans="1:257" x14ac:dyDescent="0.2">
      <c r="A22" s="71"/>
      <c r="B22" s="71"/>
      <c r="C22" s="71"/>
      <c r="D22" s="71"/>
      <c r="E22" s="71"/>
      <c r="G22" s="98"/>
    </row>
    <row r="23" spans="1:257" ht="16.5" thickBot="1" x14ac:dyDescent="0.25">
      <c r="A23" s="71"/>
      <c r="B23" s="71"/>
      <c r="C23" s="71"/>
      <c r="D23" s="71"/>
      <c r="E23" s="71"/>
      <c r="F23" s="71"/>
      <c r="G23" s="103"/>
    </row>
    <row r="24" spans="1:257" ht="16.5" thickBot="1" x14ac:dyDescent="0.25">
      <c r="A24" s="54" t="s">
        <v>159</v>
      </c>
      <c r="B24" s="77" t="s">
        <v>368</v>
      </c>
      <c r="C24" s="75" t="s">
        <v>161</v>
      </c>
      <c r="D24" s="55" t="s">
        <v>162</v>
      </c>
      <c r="E24" s="157" t="s">
        <v>231</v>
      </c>
      <c r="F24" s="157" t="s">
        <v>505</v>
      </c>
      <c r="G24" s="103"/>
    </row>
    <row r="25" spans="1:257" x14ac:dyDescent="0.2">
      <c r="A25" s="289" t="s">
        <v>165</v>
      </c>
      <c r="B25" s="87" t="s">
        <v>167</v>
      </c>
      <c r="C25" s="73">
        <v>1</v>
      </c>
      <c r="D25" s="86">
        <f>'Oficial - NAV'!L138</f>
        <v>0</v>
      </c>
      <c r="E25" s="74">
        <f>D25*C25</f>
        <v>0</v>
      </c>
      <c r="F25" s="158">
        <f>'Oficial - NAV'!L144</f>
        <v>0</v>
      </c>
      <c r="G25" s="103"/>
    </row>
    <row r="26" spans="1:257" x14ac:dyDescent="0.2">
      <c r="A26" s="289"/>
      <c r="B26" s="87" t="s">
        <v>169</v>
      </c>
      <c r="C26" s="73">
        <v>1</v>
      </c>
      <c r="D26" s="74">
        <f>'Engenheiro civil - NAV'!G8</f>
        <v>0</v>
      </c>
      <c r="E26" s="86">
        <f t="shared" ref="E26:E27" si="0">D26*C26</f>
        <v>0</v>
      </c>
      <c r="F26" s="158">
        <f>E26*30</f>
        <v>0</v>
      </c>
      <c r="G26" s="103"/>
    </row>
    <row r="27" spans="1:257" x14ac:dyDescent="0.2">
      <c r="A27" s="289"/>
      <c r="B27" s="87" t="s">
        <v>170</v>
      </c>
      <c r="C27" s="73">
        <v>1</v>
      </c>
      <c r="D27" s="74">
        <f>'Engenheiro eletricist - NAV'!G8</f>
        <v>0</v>
      </c>
      <c r="E27" s="86">
        <f t="shared" si="0"/>
        <v>0</v>
      </c>
      <c r="F27" s="158">
        <f>E27*30</f>
        <v>0</v>
      </c>
      <c r="G27" s="103"/>
    </row>
    <row r="28" spans="1:257" ht="16.5" thickBot="1" x14ac:dyDescent="0.25">
      <c r="A28" s="289"/>
      <c r="B28" s="234" t="s">
        <v>1597</v>
      </c>
      <c r="C28" s="73"/>
      <c r="D28" s="272" t="s">
        <v>1589</v>
      </c>
      <c r="E28" s="273">
        <f>C19/12</f>
        <v>0</v>
      </c>
      <c r="F28" s="274">
        <f>E28*30</f>
        <v>0</v>
      </c>
      <c r="G28" s="103"/>
    </row>
    <row r="29" spans="1:257" ht="16.5" thickBot="1" x14ac:dyDescent="0.25">
      <c r="A29" s="290" t="s">
        <v>1586</v>
      </c>
      <c r="B29" s="291"/>
      <c r="C29" s="291"/>
      <c r="D29" s="292"/>
      <c r="E29" s="76">
        <f>SUM(E25:E28)</f>
        <v>0</v>
      </c>
      <c r="F29" s="76">
        <f>SUM(F25:F28)</f>
        <v>0</v>
      </c>
      <c r="G29" s="159"/>
    </row>
    <row r="30" spans="1:257" ht="16.5" thickBot="1" x14ac:dyDescent="0.25">
      <c r="B30" s="13"/>
      <c r="C30" s="13"/>
      <c r="D30" s="13"/>
      <c r="E30" s="13"/>
      <c r="F30" s="71"/>
      <c r="G30" s="103"/>
    </row>
    <row r="31" spans="1:257" ht="16.5" thickBot="1" x14ac:dyDescent="0.25">
      <c r="A31" s="54" t="s">
        <v>159</v>
      </c>
      <c r="B31" s="77" t="s">
        <v>368</v>
      </c>
      <c r="C31" s="75" t="s">
        <v>161</v>
      </c>
      <c r="D31" s="55" t="s">
        <v>162</v>
      </c>
      <c r="E31" s="157" t="s">
        <v>231</v>
      </c>
      <c r="F31" s="157" t="s">
        <v>505</v>
      </c>
      <c r="G31" s="98"/>
    </row>
    <row r="32" spans="1:257" x14ac:dyDescent="0.2">
      <c r="A32" s="289" t="s">
        <v>168</v>
      </c>
      <c r="B32" s="87" t="s">
        <v>167</v>
      </c>
      <c r="C32" s="73">
        <v>1</v>
      </c>
      <c r="D32" s="86">
        <f>'Oficial - COX'!L138</f>
        <v>0</v>
      </c>
      <c r="E32" s="86">
        <f>D32*C32</f>
        <v>0</v>
      </c>
      <c r="F32" s="158">
        <f>'Oficial - COX'!L144</f>
        <v>0</v>
      </c>
      <c r="G32" s="98"/>
    </row>
    <row r="33" spans="1:257" x14ac:dyDescent="0.2">
      <c r="A33" s="289"/>
      <c r="B33" s="87" t="s">
        <v>169</v>
      </c>
      <c r="C33" s="73">
        <v>1</v>
      </c>
      <c r="D33" s="86">
        <f>'Engenheiro civil - COX'!G8</f>
        <v>0</v>
      </c>
      <c r="E33" s="86">
        <f t="shared" ref="E33:E34" si="1">D33*C33</f>
        <v>0</v>
      </c>
      <c r="F33" s="158">
        <f>E33*30</f>
        <v>0</v>
      </c>
      <c r="G33" s="98"/>
    </row>
    <row r="34" spans="1:257" x14ac:dyDescent="0.2">
      <c r="A34" s="289"/>
      <c r="B34" s="87" t="s">
        <v>170</v>
      </c>
      <c r="C34" s="73">
        <v>1</v>
      </c>
      <c r="D34" s="86">
        <f>'Engenheiro eletricist - COX'!G8</f>
        <v>0</v>
      </c>
      <c r="E34" s="86">
        <f t="shared" si="1"/>
        <v>0</v>
      </c>
      <c r="F34" s="158">
        <f>E34*30</f>
        <v>0</v>
      </c>
      <c r="G34" s="98"/>
    </row>
    <row r="35" spans="1:257" ht="16.5" thickBot="1" x14ac:dyDescent="0.25">
      <c r="A35" s="289"/>
      <c r="B35" s="234" t="s">
        <v>1598</v>
      </c>
      <c r="C35" s="73"/>
      <c r="D35" s="272" t="s">
        <v>1589</v>
      </c>
      <c r="E35" s="273">
        <f>C19/12</f>
        <v>0</v>
      </c>
      <c r="F35" s="274">
        <f>E35*30</f>
        <v>0</v>
      </c>
      <c r="G35" s="98"/>
    </row>
    <row r="36" spans="1:257" ht="16.5" thickBot="1" x14ac:dyDescent="0.25">
      <c r="A36" s="290" t="s">
        <v>1587</v>
      </c>
      <c r="B36" s="291"/>
      <c r="C36" s="291"/>
      <c r="D36" s="292"/>
      <c r="E36" s="76">
        <f>SUM(E32:E35)</f>
        <v>0</v>
      </c>
      <c r="F36" s="76">
        <f>SUM(F32:F35)</f>
        <v>0</v>
      </c>
      <c r="G36" s="159"/>
    </row>
    <row r="38" spans="1:257" x14ac:dyDescent="0.25">
      <c r="B38" s="288" t="s">
        <v>171</v>
      </c>
      <c r="C38" s="288"/>
      <c r="D38" s="288"/>
      <c r="E38" s="72">
        <f>E29+E36</f>
        <v>0</v>
      </c>
      <c r="H38" s="247"/>
    </row>
    <row r="39" spans="1:257" x14ac:dyDescent="0.25">
      <c r="B39" s="288" t="s">
        <v>507</v>
      </c>
      <c r="C39" s="288"/>
      <c r="D39" s="288"/>
      <c r="E39" s="72">
        <f>F29+F36</f>
        <v>0</v>
      </c>
      <c r="H39" s="247"/>
    </row>
    <row r="42" spans="1:257" x14ac:dyDescent="0.2">
      <c r="A42" s="12" t="s">
        <v>509</v>
      </c>
    </row>
    <row r="43" spans="1:257" s="85" customFormat="1" x14ac:dyDescent="0.2">
      <c r="A43" s="12" t="s">
        <v>1592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  <c r="CR43" s="12"/>
      <c r="CS43" s="12"/>
      <c r="CT43" s="12"/>
      <c r="CU43" s="12"/>
      <c r="CV43" s="12"/>
      <c r="CW43" s="12"/>
      <c r="CX43" s="12"/>
      <c r="CY43" s="12"/>
      <c r="CZ43" s="12"/>
      <c r="DA43" s="12"/>
      <c r="DB43" s="12"/>
      <c r="DC43" s="12"/>
      <c r="DD43" s="12"/>
      <c r="DE43" s="12"/>
      <c r="DF43" s="12"/>
      <c r="DG43" s="12"/>
      <c r="DH43" s="12"/>
      <c r="DI43" s="12"/>
      <c r="DJ43" s="12"/>
      <c r="DK43" s="12"/>
      <c r="DL43" s="12"/>
      <c r="DM43" s="12"/>
      <c r="DN43" s="12"/>
      <c r="DO43" s="12"/>
      <c r="DP43" s="12"/>
      <c r="DQ43" s="12"/>
      <c r="DR43" s="12"/>
      <c r="DS43" s="12"/>
      <c r="DT43" s="12"/>
      <c r="DU43" s="12"/>
      <c r="DV43" s="12"/>
      <c r="DW43" s="12"/>
      <c r="DX43" s="12"/>
      <c r="DY43" s="12"/>
      <c r="DZ43" s="12"/>
      <c r="EA43" s="12"/>
      <c r="EB43" s="12"/>
      <c r="EC43" s="12"/>
      <c r="ED43" s="12"/>
      <c r="EE43" s="12"/>
      <c r="EF43" s="12"/>
      <c r="EG43" s="12"/>
      <c r="EH43" s="12"/>
      <c r="EI43" s="12"/>
      <c r="EJ43" s="12"/>
      <c r="EK43" s="12"/>
      <c r="EL43" s="12"/>
      <c r="EM43" s="12"/>
      <c r="EN43" s="12"/>
      <c r="EO43" s="12"/>
      <c r="EP43" s="12"/>
      <c r="EQ43" s="12"/>
      <c r="ER43" s="12"/>
      <c r="ES43" s="12"/>
      <c r="ET43" s="12"/>
      <c r="EU43" s="12"/>
      <c r="EV43" s="12"/>
      <c r="EW43" s="12"/>
      <c r="EX43" s="12"/>
      <c r="EY43" s="12"/>
      <c r="EZ43" s="12"/>
      <c r="FA43" s="12"/>
      <c r="FB43" s="12"/>
      <c r="FC43" s="12"/>
      <c r="FD43" s="12"/>
      <c r="FE43" s="12"/>
      <c r="FF43" s="12"/>
      <c r="FG43" s="12"/>
      <c r="FH43" s="12"/>
      <c r="FI43" s="12"/>
      <c r="FJ43" s="12"/>
      <c r="FK43" s="12"/>
      <c r="FL43" s="12"/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2"/>
      <c r="GB43" s="12"/>
      <c r="GC43" s="12"/>
      <c r="GD43" s="12"/>
      <c r="GE43" s="12"/>
      <c r="GF43" s="12"/>
      <c r="GG43" s="12"/>
      <c r="GH43" s="12"/>
      <c r="GI43" s="12"/>
      <c r="GJ43" s="12"/>
      <c r="GK43" s="12"/>
      <c r="GL43" s="12"/>
      <c r="GM43" s="12"/>
      <c r="GN43" s="12"/>
      <c r="GO43" s="12"/>
      <c r="GP43" s="12"/>
      <c r="GQ43" s="12"/>
      <c r="GR43" s="12"/>
      <c r="GS43" s="12"/>
      <c r="GT43" s="12"/>
      <c r="GU43" s="12"/>
      <c r="GV43" s="12"/>
      <c r="GW43" s="12"/>
      <c r="GX43" s="12"/>
      <c r="GY43" s="12"/>
      <c r="GZ43" s="12"/>
      <c r="HA43" s="12"/>
      <c r="HB43" s="12"/>
      <c r="HC43" s="12"/>
      <c r="HD43" s="12"/>
      <c r="HE43" s="12"/>
      <c r="HF43" s="12"/>
      <c r="HG43" s="12"/>
      <c r="HH43" s="12"/>
      <c r="HI43" s="12"/>
      <c r="HJ43" s="12"/>
      <c r="HK43" s="12"/>
      <c r="HL43" s="12"/>
      <c r="HM43" s="12"/>
      <c r="HN43" s="12"/>
      <c r="HO43" s="12"/>
      <c r="HP43" s="12"/>
      <c r="HQ43" s="12"/>
      <c r="HR43" s="12"/>
      <c r="HS43" s="12"/>
      <c r="HT43" s="12"/>
      <c r="HU43" s="12"/>
      <c r="HV43" s="12"/>
      <c r="HW43" s="12"/>
      <c r="HX43" s="12"/>
      <c r="HY43" s="12"/>
      <c r="HZ43" s="12"/>
      <c r="IA43" s="12"/>
      <c r="IB43" s="12"/>
      <c r="IC43" s="12"/>
      <c r="ID43" s="12"/>
      <c r="IE43" s="12"/>
      <c r="IF43" s="12"/>
      <c r="IG43" s="12"/>
      <c r="IH43" s="12"/>
      <c r="II43" s="12"/>
      <c r="IJ43" s="12"/>
      <c r="IK43" s="12"/>
      <c r="IL43" s="12"/>
      <c r="IM43" s="12"/>
      <c r="IN43" s="12"/>
      <c r="IO43" s="12"/>
      <c r="IP43" s="12"/>
      <c r="IQ43" s="12"/>
      <c r="IR43" s="12"/>
      <c r="IS43" s="12"/>
      <c r="IT43" s="12"/>
      <c r="IU43" s="12"/>
      <c r="IV43" s="12"/>
      <c r="IW43" s="12"/>
    </row>
    <row r="44" spans="1:257" x14ac:dyDescent="0.2">
      <c r="A44" s="12" t="s">
        <v>1593</v>
      </c>
    </row>
    <row r="45" spans="1:257" x14ac:dyDescent="0.25">
      <c r="A45" s="276" t="s">
        <v>1594</v>
      </c>
    </row>
    <row r="46" spans="1:257" x14ac:dyDescent="0.2">
      <c r="A46" s="12" t="s">
        <v>1595</v>
      </c>
    </row>
    <row r="47" spans="1:257" s="85" customFormat="1" ht="39" customHeight="1" x14ac:dyDescent="0.2">
      <c r="A47" s="279" t="s">
        <v>1600</v>
      </c>
      <c r="B47" s="280"/>
      <c r="C47" s="280"/>
      <c r="D47" s="280"/>
      <c r="E47" s="280"/>
      <c r="F47" s="280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  <c r="IV47" s="12"/>
      <c r="IW47" s="12"/>
    </row>
    <row r="48" spans="1:257" s="85" customFormat="1" x14ac:dyDescent="0.2">
      <c r="A48" s="12" t="s">
        <v>1599</v>
      </c>
      <c r="B48" s="277"/>
      <c r="C48" s="277"/>
      <c r="D48" s="277"/>
      <c r="E48" s="277"/>
      <c r="F48" s="277"/>
      <c r="G48" s="277"/>
      <c r="H48" s="277"/>
      <c r="I48" s="277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  <c r="IV48" s="12"/>
      <c r="IW48" s="12"/>
    </row>
    <row r="52" spans="2:2" x14ac:dyDescent="0.2">
      <c r="B52" s="235"/>
    </row>
    <row r="1048282" s="12" customFormat="1" ht="12.75" customHeight="1" x14ac:dyDescent="0.2"/>
    <row r="1048283" s="12" customFormat="1" ht="12.75" customHeight="1" x14ac:dyDescent="0.2"/>
    <row r="1048284" s="12" customFormat="1" ht="12.75" customHeight="1" x14ac:dyDescent="0.2"/>
    <row r="1048285" s="12" customFormat="1" ht="12.75" customHeight="1" x14ac:dyDescent="0.2"/>
    <row r="1048286" s="12" customFormat="1" ht="12.75" customHeight="1" x14ac:dyDescent="0.2"/>
    <row r="1048287" s="12" customFormat="1" ht="12.75" customHeight="1" x14ac:dyDescent="0.2"/>
    <row r="1048288" s="12" customFormat="1" ht="12.75" customHeight="1" x14ac:dyDescent="0.2"/>
    <row r="1048289" s="12" customFormat="1" ht="12.75" customHeight="1" x14ac:dyDescent="0.2"/>
    <row r="1048290" s="12" customFormat="1" ht="12.75" customHeight="1" x14ac:dyDescent="0.2"/>
    <row r="1048291" s="12" customFormat="1" ht="12.75" customHeight="1" x14ac:dyDescent="0.2"/>
    <row r="1048292" s="12" customFormat="1" ht="12.75" customHeight="1" x14ac:dyDescent="0.2"/>
    <row r="1048293" s="12" customFormat="1" ht="12.75" customHeight="1" x14ac:dyDescent="0.2"/>
    <row r="1048294" s="12" customFormat="1" ht="12.75" customHeight="1" x14ac:dyDescent="0.2"/>
    <row r="1048295" s="12" customFormat="1" ht="12.75" customHeight="1" x14ac:dyDescent="0.2"/>
    <row r="1048296" s="12" customFormat="1" ht="12.75" customHeight="1" x14ac:dyDescent="0.2"/>
    <row r="1048297" s="12" customFormat="1" ht="12.75" customHeight="1" x14ac:dyDescent="0.2"/>
    <row r="1048298" s="12" customFormat="1" ht="12.75" customHeight="1" x14ac:dyDescent="0.2"/>
    <row r="1048299" s="12" customFormat="1" ht="12.75" customHeight="1" x14ac:dyDescent="0.2"/>
    <row r="1048300" s="12" customFormat="1" ht="12.75" customHeight="1" x14ac:dyDescent="0.2"/>
    <row r="1048301" s="12" customFormat="1" ht="12.75" customHeight="1" x14ac:dyDescent="0.2"/>
    <row r="1048302" s="12" customFormat="1" ht="12.75" customHeight="1" x14ac:dyDescent="0.2"/>
    <row r="1048303" s="12" customFormat="1" ht="12.75" customHeight="1" x14ac:dyDescent="0.2"/>
    <row r="1048304" s="12" customFormat="1" ht="12.75" customHeight="1" x14ac:dyDescent="0.2"/>
    <row r="1048305" s="12" customFormat="1" ht="12.75" customHeight="1" x14ac:dyDescent="0.2"/>
    <row r="1048306" s="12" customFormat="1" ht="12.75" customHeight="1" x14ac:dyDescent="0.2"/>
    <row r="1048307" s="12" customFormat="1" ht="12.75" customHeight="1" x14ac:dyDescent="0.2"/>
    <row r="1048308" s="12" customFormat="1" ht="12.75" customHeight="1" x14ac:dyDescent="0.2"/>
    <row r="1048309" s="12" customFormat="1" ht="12.75" customHeight="1" x14ac:dyDescent="0.2"/>
    <row r="1048310" s="12" customFormat="1" ht="12.75" customHeight="1" x14ac:dyDescent="0.2"/>
    <row r="1048311" s="12" customFormat="1" ht="12.75" customHeight="1" x14ac:dyDescent="0.2"/>
    <row r="1048312" s="12" customFormat="1" ht="12.75" customHeight="1" x14ac:dyDescent="0.2"/>
  </sheetData>
  <protectedRanges>
    <protectedRange sqref="B1:J3 B4:E6 G4:J6 B7 B11:E13 G11:J12 B15:E16 G15:J16" name="DADOS_1_3"/>
  </protectedRanges>
  <mergeCells count="34">
    <mergeCell ref="B5:E5"/>
    <mergeCell ref="B16:E16"/>
    <mergeCell ref="A18:J18"/>
    <mergeCell ref="G5:J5"/>
    <mergeCell ref="B6:E6"/>
    <mergeCell ref="G6:J6"/>
    <mergeCell ref="A14:J14"/>
    <mergeCell ref="B7:J7"/>
    <mergeCell ref="A8:J8"/>
    <mergeCell ref="B1:J1"/>
    <mergeCell ref="B2:J2"/>
    <mergeCell ref="B3:J3"/>
    <mergeCell ref="B4:E4"/>
    <mergeCell ref="G4:J4"/>
    <mergeCell ref="A9:J9"/>
    <mergeCell ref="A10:J10"/>
    <mergeCell ref="G13:J13"/>
    <mergeCell ref="B11:E11"/>
    <mergeCell ref="G11:J11"/>
    <mergeCell ref="B12:E12"/>
    <mergeCell ref="G12:J12"/>
    <mergeCell ref="B13:E13"/>
    <mergeCell ref="A47:F47"/>
    <mergeCell ref="B15:E15"/>
    <mergeCell ref="G16:J16"/>
    <mergeCell ref="A17:J17"/>
    <mergeCell ref="B38:D38"/>
    <mergeCell ref="A25:A28"/>
    <mergeCell ref="A29:D29"/>
    <mergeCell ref="G15:J15"/>
    <mergeCell ref="A36:D36"/>
    <mergeCell ref="A32:A35"/>
    <mergeCell ref="A19:B19"/>
    <mergeCell ref="B39:D39"/>
  </mergeCells>
  <printOptions horizontalCentered="1"/>
  <pageMargins left="0.47222222222222199" right="0.47222222222222199" top="0.39374999999999999" bottom="0.39374999999999999" header="0.51180555555555496" footer="0.51180555555555496"/>
  <pageSetup paperSize="9" scale="43" firstPageNumber="0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7"/>
  <sheetViews>
    <sheetView topLeftCell="C41" workbookViewId="0">
      <selection activeCell="I67" sqref="I67"/>
    </sheetView>
  </sheetViews>
  <sheetFormatPr defaultRowHeight="12.75" x14ac:dyDescent="0.2"/>
  <cols>
    <col min="4" max="4" width="17.85546875" customWidth="1"/>
    <col min="5" max="5" width="18.42578125" customWidth="1"/>
    <col min="6" max="6" width="84.140625" customWidth="1"/>
    <col min="7" max="7" width="15.5703125" customWidth="1"/>
    <col min="8" max="8" width="15.42578125" customWidth="1"/>
    <col min="9" max="9" width="17.7109375" customWidth="1"/>
    <col min="10" max="10" width="16.28515625" customWidth="1"/>
  </cols>
  <sheetData>
    <row r="3" spans="2:12" ht="21" x14ac:dyDescent="0.35">
      <c r="C3" s="113"/>
      <c r="D3" s="113"/>
      <c r="E3" s="153" t="s">
        <v>1588</v>
      </c>
      <c r="F3" s="113"/>
      <c r="G3" s="113"/>
      <c r="H3" s="113"/>
      <c r="I3" s="113"/>
      <c r="J3" s="113"/>
      <c r="K3" s="113"/>
      <c r="L3" s="113"/>
    </row>
    <row r="4" spans="2:12" ht="15.75" thickBot="1" x14ac:dyDescent="0.3"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2:12" ht="27" thickBot="1" x14ac:dyDescent="0.25">
      <c r="C5" s="512" t="s">
        <v>226</v>
      </c>
      <c r="D5" s="512"/>
      <c r="E5" s="512"/>
      <c r="F5" s="512"/>
      <c r="G5" s="512"/>
      <c r="H5" s="512"/>
      <c r="I5" s="512"/>
      <c r="J5" s="512"/>
      <c r="K5" s="512"/>
      <c r="L5" s="512"/>
    </row>
    <row r="6" spans="2:12" ht="16.5" thickBot="1" x14ac:dyDescent="0.25">
      <c r="C6" s="513" t="s">
        <v>184</v>
      </c>
      <c r="D6" s="513"/>
      <c r="E6" s="513"/>
      <c r="F6" s="513"/>
      <c r="G6" s="513"/>
      <c r="H6" s="513"/>
      <c r="I6" s="513"/>
      <c r="J6" s="513"/>
      <c r="K6" s="513"/>
      <c r="L6" s="513"/>
    </row>
    <row r="7" spans="2:12" ht="21.75" thickBot="1" x14ac:dyDescent="0.25">
      <c r="C7" s="514" t="s">
        <v>176</v>
      </c>
      <c r="D7" s="515" t="s">
        <v>185</v>
      </c>
      <c r="E7" s="516" t="s">
        <v>186</v>
      </c>
      <c r="F7" s="517" t="s">
        <v>183</v>
      </c>
      <c r="G7" s="516" t="s">
        <v>187</v>
      </c>
      <c r="H7" s="516" t="s">
        <v>188</v>
      </c>
      <c r="I7" s="518" t="s">
        <v>189</v>
      </c>
      <c r="J7" s="518"/>
      <c r="K7" s="519" t="s">
        <v>190</v>
      </c>
      <c r="L7" s="519"/>
    </row>
    <row r="8" spans="2:12" ht="21.75" thickBot="1" x14ac:dyDescent="0.25">
      <c r="C8" s="514"/>
      <c r="D8" s="515"/>
      <c r="E8" s="516"/>
      <c r="F8" s="517"/>
      <c r="G8" s="516"/>
      <c r="H8" s="516"/>
      <c r="I8" s="110" t="s">
        <v>191</v>
      </c>
      <c r="J8" s="114" t="s">
        <v>192</v>
      </c>
      <c r="K8" s="519"/>
      <c r="L8" s="519"/>
    </row>
    <row r="9" spans="2:12" ht="21" x14ac:dyDescent="0.2">
      <c r="C9" s="145">
        <v>0</v>
      </c>
      <c r="D9" s="146"/>
      <c r="E9" s="147"/>
      <c r="F9" s="148" t="s">
        <v>193</v>
      </c>
      <c r="G9" s="149"/>
      <c r="H9" s="149"/>
      <c r="I9" s="150"/>
      <c r="J9" s="150"/>
      <c r="K9" s="508">
        <f>J53</f>
        <v>0</v>
      </c>
      <c r="L9" s="508"/>
    </row>
    <row r="10" spans="2:12" ht="21" x14ac:dyDescent="0.2">
      <c r="B10" s="184"/>
      <c r="C10" s="118" t="s">
        <v>252</v>
      </c>
      <c r="D10" s="118" t="s">
        <v>194</v>
      </c>
      <c r="E10" s="121">
        <v>38399</v>
      </c>
      <c r="F10" s="128" t="s">
        <v>195</v>
      </c>
      <c r="G10" s="122" t="s">
        <v>196</v>
      </c>
      <c r="H10" s="122">
        <v>1</v>
      </c>
      <c r="I10" s="123"/>
      <c r="J10" s="124">
        <f>H10*I10</f>
        <v>0</v>
      </c>
      <c r="K10" s="116"/>
      <c r="L10" s="116"/>
    </row>
    <row r="11" spans="2:12" ht="42" x14ac:dyDescent="0.35">
      <c r="B11" s="184"/>
      <c r="C11" s="118" t="s">
        <v>253</v>
      </c>
      <c r="D11" s="118" t="s">
        <v>332</v>
      </c>
      <c r="E11" s="125"/>
      <c r="F11" s="105" t="s">
        <v>491</v>
      </c>
      <c r="G11" s="127" t="s">
        <v>196</v>
      </c>
      <c r="H11" s="122">
        <v>1</v>
      </c>
      <c r="I11" s="123"/>
      <c r="J11" s="124">
        <f t="shared" ref="J11:J50" si="0">H11*I11</f>
        <v>0</v>
      </c>
      <c r="K11" s="116"/>
      <c r="L11" s="116"/>
    </row>
    <row r="12" spans="2:12" s="85" customFormat="1" ht="21" x14ac:dyDescent="0.35">
      <c r="B12" s="184"/>
      <c r="C12" s="118"/>
      <c r="D12" s="118"/>
      <c r="E12" s="125"/>
      <c r="F12" s="105"/>
      <c r="G12" s="127"/>
      <c r="H12" s="122"/>
      <c r="I12" s="123"/>
      <c r="J12" s="124"/>
      <c r="K12" s="179"/>
      <c r="L12" s="179"/>
    </row>
    <row r="13" spans="2:12" ht="42" x14ac:dyDescent="0.2">
      <c r="B13" s="184"/>
      <c r="C13" s="118" t="s">
        <v>254</v>
      </c>
      <c r="D13" s="118" t="s">
        <v>333</v>
      </c>
      <c r="E13" s="125"/>
      <c r="F13" s="177" t="s">
        <v>481</v>
      </c>
      <c r="G13" s="127" t="s">
        <v>196</v>
      </c>
      <c r="H13" s="122">
        <v>1</v>
      </c>
      <c r="I13" s="123"/>
      <c r="J13" s="124">
        <f t="shared" si="0"/>
        <v>0</v>
      </c>
      <c r="K13" s="116"/>
      <c r="L13" s="116"/>
    </row>
    <row r="14" spans="2:12" ht="21" x14ac:dyDescent="0.35">
      <c r="B14" s="184"/>
      <c r="C14" s="118" t="s">
        <v>255</v>
      </c>
      <c r="D14" s="118" t="s">
        <v>334</v>
      </c>
      <c r="E14" s="125"/>
      <c r="F14" s="105" t="s">
        <v>198</v>
      </c>
      <c r="G14" s="127" t="s">
        <v>196</v>
      </c>
      <c r="H14" s="122">
        <v>1</v>
      </c>
      <c r="I14" s="123"/>
      <c r="J14" s="124">
        <f t="shared" si="0"/>
        <v>0</v>
      </c>
      <c r="K14" s="116"/>
      <c r="L14" s="116"/>
    </row>
    <row r="15" spans="2:12" ht="21" x14ac:dyDescent="0.2">
      <c r="B15" s="184"/>
      <c r="C15" s="118" t="s">
        <v>256</v>
      </c>
      <c r="D15" s="118" t="s">
        <v>335</v>
      </c>
      <c r="E15" s="121"/>
      <c r="F15" s="128" t="s">
        <v>199</v>
      </c>
      <c r="G15" s="122" t="s">
        <v>196</v>
      </c>
      <c r="H15" s="122">
        <v>1</v>
      </c>
      <c r="I15" s="123"/>
      <c r="J15" s="124">
        <f t="shared" si="0"/>
        <v>0</v>
      </c>
      <c r="K15" s="116"/>
      <c r="L15" s="116"/>
    </row>
    <row r="16" spans="2:12" ht="21" x14ac:dyDescent="0.35">
      <c r="B16" s="184"/>
      <c r="C16" s="118" t="s">
        <v>257</v>
      </c>
      <c r="D16" s="118" t="s">
        <v>336</v>
      </c>
      <c r="E16" s="125"/>
      <c r="F16" s="105" t="s">
        <v>499</v>
      </c>
      <c r="G16" s="127" t="s">
        <v>196</v>
      </c>
      <c r="H16" s="122">
        <v>1</v>
      </c>
      <c r="I16" s="123"/>
      <c r="J16" s="124">
        <f t="shared" si="0"/>
        <v>0</v>
      </c>
      <c r="K16" s="116"/>
      <c r="L16" s="116"/>
    </row>
    <row r="17" spans="2:13" ht="42" x14ac:dyDescent="0.2">
      <c r="B17" s="184"/>
      <c r="C17" s="118" t="s">
        <v>258</v>
      </c>
      <c r="D17" s="118" t="s">
        <v>194</v>
      </c>
      <c r="E17" s="121">
        <v>38370</v>
      </c>
      <c r="F17" s="128" t="s">
        <v>200</v>
      </c>
      <c r="G17" s="122" t="s">
        <v>196</v>
      </c>
      <c r="H17" s="122">
        <v>1</v>
      </c>
      <c r="I17" s="123"/>
      <c r="J17" s="124">
        <f t="shared" si="0"/>
        <v>0</v>
      </c>
      <c r="K17" s="116"/>
      <c r="L17" s="116"/>
    </row>
    <row r="18" spans="2:13" ht="21" x14ac:dyDescent="0.2">
      <c r="B18" s="184"/>
      <c r="C18" s="118" t="s">
        <v>259</v>
      </c>
      <c r="D18" s="118" t="s">
        <v>194</v>
      </c>
      <c r="E18" s="121">
        <v>38372</v>
      </c>
      <c r="F18" s="128" t="s">
        <v>201</v>
      </c>
      <c r="G18" s="127" t="s">
        <v>196</v>
      </c>
      <c r="H18" s="122">
        <v>1</v>
      </c>
      <c r="I18" s="123"/>
      <c r="J18" s="124">
        <f t="shared" si="0"/>
        <v>0</v>
      </c>
      <c r="K18" s="116"/>
      <c r="L18" s="116"/>
    </row>
    <row r="19" spans="2:13" ht="21" x14ac:dyDescent="0.2">
      <c r="B19" s="184"/>
      <c r="C19" s="118" t="s">
        <v>260</v>
      </c>
      <c r="D19" s="118" t="s">
        <v>337</v>
      </c>
      <c r="E19" s="121"/>
      <c r="F19" s="128" t="s">
        <v>202</v>
      </c>
      <c r="G19" s="127" t="s">
        <v>196</v>
      </c>
      <c r="H19" s="122">
        <v>1</v>
      </c>
      <c r="I19" s="123"/>
      <c r="J19" s="124">
        <f t="shared" si="0"/>
        <v>0</v>
      </c>
      <c r="K19" s="116"/>
      <c r="L19" s="116"/>
    </row>
    <row r="20" spans="2:13" ht="21" x14ac:dyDescent="0.2">
      <c r="B20" s="184"/>
      <c r="C20" s="118" t="s">
        <v>261</v>
      </c>
      <c r="D20" s="118" t="s">
        <v>338</v>
      </c>
      <c r="E20" s="125"/>
      <c r="F20" s="152" t="s">
        <v>452</v>
      </c>
      <c r="G20" s="127" t="s">
        <v>196</v>
      </c>
      <c r="H20" s="122">
        <v>1</v>
      </c>
      <c r="I20" s="123"/>
      <c r="J20" s="124">
        <f t="shared" si="0"/>
        <v>0</v>
      </c>
      <c r="K20" s="509"/>
      <c r="L20" s="509"/>
    </row>
    <row r="21" spans="2:13" ht="21" x14ac:dyDescent="0.2">
      <c r="B21" s="184"/>
      <c r="C21" s="118" t="s">
        <v>262</v>
      </c>
      <c r="D21" s="118" t="s">
        <v>339</v>
      </c>
      <c r="E21" s="125"/>
      <c r="F21" s="152" t="s">
        <v>204</v>
      </c>
      <c r="G21" s="127" t="s">
        <v>196</v>
      </c>
      <c r="H21" s="122">
        <v>1</v>
      </c>
      <c r="I21" s="123"/>
      <c r="J21" s="124">
        <f t="shared" si="0"/>
        <v>0</v>
      </c>
      <c r="K21" s="509"/>
      <c r="L21" s="509"/>
    </row>
    <row r="22" spans="2:13" ht="21" x14ac:dyDescent="0.2">
      <c r="B22" s="184"/>
      <c r="C22" s="118" t="s">
        <v>263</v>
      </c>
      <c r="D22" s="118" t="s">
        <v>340</v>
      </c>
      <c r="E22" s="125"/>
      <c r="F22" s="152" t="s">
        <v>205</v>
      </c>
      <c r="G22" s="127" t="s">
        <v>196</v>
      </c>
      <c r="H22" s="122">
        <v>1</v>
      </c>
      <c r="I22" s="123"/>
      <c r="J22" s="124">
        <f t="shared" si="0"/>
        <v>0</v>
      </c>
      <c r="L22" s="116"/>
      <c r="M22" s="225"/>
    </row>
    <row r="23" spans="2:13" s="85" customFormat="1" ht="21" x14ac:dyDescent="0.35">
      <c r="B23" s="184"/>
      <c r="C23" s="118" t="s">
        <v>264</v>
      </c>
      <c r="D23" s="118" t="s">
        <v>341</v>
      </c>
      <c r="E23" s="125"/>
      <c r="F23" s="105" t="s">
        <v>296</v>
      </c>
      <c r="G23" s="122" t="s">
        <v>196</v>
      </c>
      <c r="H23" s="122">
        <v>1</v>
      </c>
      <c r="I23" s="123"/>
      <c r="J23" s="124">
        <f t="shared" si="0"/>
        <v>0</v>
      </c>
      <c r="K23" s="179"/>
      <c r="L23" s="179"/>
    </row>
    <row r="24" spans="2:13" s="85" customFormat="1" ht="21" x14ac:dyDescent="0.35">
      <c r="B24" s="184"/>
      <c r="C24" s="118" t="s">
        <v>265</v>
      </c>
      <c r="D24" s="118" t="s">
        <v>342</v>
      </c>
      <c r="E24" s="125"/>
      <c r="F24" s="105" t="s">
        <v>297</v>
      </c>
      <c r="G24" s="122" t="s">
        <v>196</v>
      </c>
      <c r="H24" s="122">
        <v>1</v>
      </c>
      <c r="I24" s="123"/>
      <c r="J24" s="124">
        <f t="shared" si="0"/>
        <v>0</v>
      </c>
      <c r="K24" s="179"/>
      <c r="L24" s="179"/>
    </row>
    <row r="25" spans="2:13" ht="21" x14ac:dyDescent="0.35">
      <c r="B25" s="184"/>
      <c r="C25" s="118" t="s">
        <v>266</v>
      </c>
      <c r="D25" s="118" t="s">
        <v>343</v>
      </c>
      <c r="E25" s="125"/>
      <c r="F25" s="105" t="s">
        <v>206</v>
      </c>
      <c r="G25" s="127" t="s">
        <v>196</v>
      </c>
      <c r="H25" s="122">
        <v>1</v>
      </c>
      <c r="I25" s="123"/>
      <c r="J25" s="124">
        <f t="shared" si="0"/>
        <v>0</v>
      </c>
      <c r="K25" s="116"/>
      <c r="L25" s="116"/>
    </row>
    <row r="26" spans="2:13" ht="21" x14ac:dyDescent="0.35">
      <c r="B26" s="184"/>
      <c r="C26" s="118" t="s">
        <v>267</v>
      </c>
      <c r="D26" s="118" t="s">
        <v>344</v>
      </c>
      <c r="E26" s="125"/>
      <c r="F26" s="105" t="s">
        <v>207</v>
      </c>
      <c r="G26" s="127" t="s">
        <v>196</v>
      </c>
      <c r="H26" s="122">
        <v>1</v>
      </c>
      <c r="I26" s="123"/>
      <c r="J26" s="124">
        <f t="shared" si="0"/>
        <v>0</v>
      </c>
      <c r="K26" s="116"/>
      <c r="L26" s="116"/>
    </row>
    <row r="27" spans="2:13" ht="21" x14ac:dyDescent="0.35">
      <c r="B27" s="184"/>
      <c r="C27" s="118" t="s">
        <v>268</v>
      </c>
      <c r="D27" s="118" t="s">
        <v>194</v>
      </c>
      <c r="E27" s="125">
        <v>38367</v>
      </c>
      <c r="F27" s="105" t="s">
        <v>208</v>
      </c>
      <c r="G27" s="122" t="s">
        <v>196</v>
      </c>
      <c r="H27" s="122">
        <v>1</v>
      </c>
      <c r="I27" s="123"/>
      <c r="J27" s="124">
        <f t="shared" si="0"/>
        <v>0</v>
      </c>
      <c r="K27" s="116"/>
      <c r="L27" s="116"/>
    </row>
    <row r="28" spans="2:13" ht="21" x14ac:dyDescent="0.35">
      <c r="B28" s="184"/>
      <c r="C28" s="118" t="s">
        <v>269</v>
      </c>
      <c r="D28" s="118" t="s">
        <v>194</v>
      </c>
      <c r="E28" s="125">
        <v>38368</v>
      </c>
      <c r="F28" s="105" t="s">
        <v>209</v>
      </c>
      <c r="G28" s="122" t="s">
        <v>196</v>
      </c>
      <c r="H28" s="122">
        <v>2</v>
      </c>
      <c r="I28" s="123"/>
      <c r="J28" s="124">
        <f t="shared" si="0"/>
        <v>0</v>
      </c>
      <c r="K28" s="116"/>
      <c r="L28" s="116"/>
    </row>
    <row r="29" spans="2:13" ht="21" x14ac:dyDescent="0.2">
      <c r="B29" s="184"/>
      <c r="C29" s="118" t="s">
        <v>270</v>
      </c>
      <c r="D29" s="118" t="s">
        <v>345</v>
      </c>
      <c r="E29" s="125"/>
      <c r="F29" s="152" t="s">
        <v>210</v>
      </c>
      <c r="G29" s="127" t="s">
        <v>196</v>
      </c>
      <c r="H29" s="122">
        <v>1</v>
      </c>
      <c r="I29" s="123"/>
      <c r="J29" s="124">
        <f t="shared" si="0"/>
        <v>0</v>
      </c>
      <c r="K29" s="509"/>
      <c r="L29" s="509"/>
    </row>
    <row r="30" spans="2:13" ht="21" x14ac:dyDescent="0.35">
      <c r="B30" s="184"/>
      <c r="C30" s="118" t="s">
        <v>271</v>
      </c>
      <c r="D30" s="118" t="s">
        <v>346</v>
      </c>
      <c r="E30" s="125"/>
      <c r="F30" s="105" t="s">
        <v>211</v>
      </c>
      <c r="G30" s="127" t="s">
        <v>196</v>
      </c>
      <c r="H30" s="122">
        <v>1</v>
      </c>
      <c r="I30" s="123"/>
      <c r="J30" s="124">
        <f t="shared" si="0"/>
        <v>0</v>
      </c>
      <c r="K30" s="509"/>
      <c r="L30" s="509"/>
    </row>
    <row r="31" spans="2:13" ht="21" x14ac:dyDescent="0.35">
      <c r="B31" s="184"/>
      <c r="C31" s="118" t="s">
        <v>272</v>
      </c>
      <c r="D31" s="118" t="s">
        <v>194</v>
      </c>
      <c r="E31" s="125">
        <v>38470</v>
      </c>
      <c r="F31" s="105" t="s">
        <v>212</v>
      </c>
      <c r="G31" s="127" t="s">
        <v>196</v>
      </c>
      <c r="H31" s="122">
        <v>1</v>
      </c>
      <c r="I31" s="123"/>
      <c r="J31" s="124">
        <f t="shared" si="0"/>
        <v>0</v>
      </c>
      <c r="K31" s="116"/>
      <c r="L31" s="116"/>
    </row>
    <row r="32" spans="2:13" ht="21" x14ac:dyDescent="0.35">
      <c r="B32" s="184"/>
      <c r="C32" s="118" t="s">
        <v>273</v>
      </c>
      <c r="D32" s="118" t="s">
        <v>347</v>
      </c>
      <c r="E32" s="125"/>
      <c r="F32" s="105" t="s">
        <v>301</v>
      </c>
      <c r="G32" s="127" t="s">
        <v>196</v>
      </c>
      <c r="H32" s="122">
        <v>1</v>
      </c>
      <c r="I32" s="123"/>
      <c r="J32" s="124">
        <f t="shared" si="0"/>
        <v>0</v>
      </c>
      <c r="K32" s="116"/>
      <c r="L32" s="116"/>
    </row>
    <row r="33" spans="2:12" ht="42" x14ac:dyDescent="0.2">
      <c r="B33" s="184"/>
      <c r="C33" s="118" t="s">
        <v>274</v>
      </c>
      <c r="D33" s="118" t="s">
        <v>348</v>
      </c>
      <c r="E33" s="121"/>
      <c r="F33" s="128" t="s">
        <v>213</v>
      </c>
      <c r="G33" s="122" t="s">
        <v>196</v>
      </c>
      <c r="H33" s="122">
        <v>1</v>
      </c>
      <c r="I33" s="123"/>
      <c r="J33" s="124">
        <f t="shared" si="0"/>
        <v>0</v>
      </c>
      <c r="K33" s="116"/>
      <c r="L33" s="116"/>
    </row>
    <row r="34" spans="2:12" ht="21" x14ac:dyDescent="0.35">
      <c r="B34" s="184"/>
      <c r="C34" s="118" t="s">
        <v>275</v>
      </c>
      <c r="D34" s="118" t="s">
        <v>194</v>
      </c>
      <c r="E34" s="125">
        <v>38547</v>
      </c>
      <c r="F34" s="105" t="s">
        <v>214</v>
      </c>
      <c r="G34" s="127" t="s">
        <v>196</v>
      </c>
      <c r="H34" s="122">
        <v>1</v>
      </c>
      <c r="I34" s="123"/>
      <c r="J34" s="124">
        <f t="shared" si="0"/>
        <v>0</v>
      </c>
      <c r="K34" s="116"/>
      <c r="L34" s="116"/>
    </row>
    <row r="35" spans="2:12" s="85" customFormat="1" ht="21" x14ac:dyDescent="0.35">
      <c r="B35" s="184"/>
      <c r="C35" s="118" t="s">
        <v>276</v>
      </c>
      <c r="D35" s="118" t="s">
        <v>349</v>
      </c>
      <c r="E35" s="125"/>
      <c r="F35" s="178" t="s">
        <v>305</v>
      </c>
      <c r="G35" s="127" t="s">
        <v>196</v>
      </c>
      <c r="H35" s="122">
        <v>1</v>
      </c>
      <c r="I35" s="123"/>
      <c r="J35" s="124">
        <f t="shared" si="0"/>
        <v>0</v>
      </c>
      <c r="K35" s="179"/>
      <c r="L35" s="179"/>
    </row>
    <row r="36" spans="2:12" s="85" customFormat="1" ht="21" x14ac:dyDescent="0.35">
      <c r="B36" s="184"/>
      <c r="C36" s="118" t="s">
        <v>277</v>
      </c>
      <c r="D36" s="118" t="s">
        <v>350</v>
      </c>
      <c r="E36" s="125"/>
      <c r="F36" s="105" t="s">
        <v>306</v>
      </c>
      <c r="G36" s="127" t="s">
        <v>196</v>
      </c>
      <c r="H36" s="122">
        <v>1</v>
      </c>
      <c r="I36" s="123"/>
      <c r="J36" s="124">
        <f t="shared" si="0"/>
        <v>0</v>
      </c>
      <c r="K36" s="179"/>
      <c r="L36" s="179"/>
    </row>
    <row r="37" spans="2:12" ht="21" x14ac:dyDescent="0.35">
      <c r="B37" s="184"/>
      <c r="C37" s="118" t="s">
        <v>278</v>
      </c>
      <c r="D37" s="118" t="s">
        <v>351</v>
      </c>
      <c r="E37" s="125"/>
      <c r="F37" s="105" t="s">
        <v>309</v>
      </c>
      <c r="G37" s="127" t="s">
        <v>196</v>
      </c>
      <c r="H37" s="122">
        <v>1</v>
      </c>
      <c r="I37" s="124"/>
      <c r="J37" s="124">
        <f t="shared" si="0"/>
        <v>0</v>
      </c>
      <c r="K37" s="116"/>
      <c r="L37" s="116"/>
    </row>
    <row r="38" spans="2:12" ht="21" x14ac:dyDescent="0.35">
      <c r="B38" s="184"/>
      <c r="C38" s="118" t="s">
        <v>279</v>
      </c>
      <c r="D38" s="118" t="s">
        <v>352</v>
      </c>
      <c r="E38" s="125"/>
      <c r="F38" s="105" t="s">
        <v>215</v>
      </c>
      <c r="G38" s="127" t="s">
        <v>196</v>
      </c>
      <c r="H38" s="122">
        <v>1</v>
      </c>
      <c r="I38" s="123"/>
      <c r="J38" s="124">
        <f t="shared" si="0"/>
        <v>0</v>
      </c>
      <c r="K38" s="116"/>
      <c r="L38" s="116"/>
    </row>
    <row r="39" spans="2:12" ht="21" x14ac:dyDescent="0.35">
      <c r="B39" s="184"/>
      <c r="C39" s="118"/>
      <c r="D39" s="118"/>
      <c r="E39" s="125"/>
      <c r="F39" s="105"/>
      <c r="G39" s="127"/>
      <c r="H39" s="122"/>
      <c r="I39" s="123"/>
      <c r="J39" s="124"/>
      <c r="K39" s="116"/>
      <c r="L39" s="116"/>
    </row>
    <row r="40" spans="2:12" ht="21" x14ac:dyDescent="0.35">
      <c r="B40" s="184"/>
      <c r="C40" s="118" t="s">
        <v>280</v>
      </c>
      <c r="D40" s="118" t="s">
        <v>354</v>
      </c>
      <c r="E40" s="121"/>
      <c r="F40" s="105" t="s">
        <v>216</v>
      </c>
      <c r="G40" s="122" t="s">
        <v>196</v>
      </c>
      <c r="H40" s="122">
        <v>1</v>
      </c>
      <c r="I40" s="123"/>
      <c r="J40" s="124">
        <f t="shared" si="0"/>
        <v>0</v>
      </c>
      <c r="K40" s="116"/>
      <c r="L40" s="116"/>
    </row>
    <row r="41" spans="2:12" ht="21" x14ac:dyDescent="0.35">
      <c r="B41" s="184"/>
      <c r="C41" s="118" t="s">
        <v>281</v>
      </c>
      <c r="D41" s="118" t="s">
        <v>355</v>
      </c>
      <c r="E41" s="125"/>
      <c r="F41" s="105" t="s">
        <v>217</v>
      </c>
      <c r="G41" s="122" t="s">
        <v>196</v>
      </c>
      <c r="H41" s="122">
        <v>1</v>
      </c>
      <c r="I41" s="123"/>
      <c r="J41" s="124">
        <f t="shared" si="0"/>
        <v>0</v>
      </c>
      <c r="K41" s="116"/>
      <c r="L41" s="116"/>
    </row>
    <row r="42" spans="2:12" ht="21" x14ac:dyDescent="0.2">
      <c r="B42" s="184"/>
      <c r="C42" s="118" t="s">
        <v>282</v>
      </c>
      <c r="D42" s="118" t="s">
        <v>356</v>
      </c>
      <c r="E42" s="121"/>
      <c r="F42" s="152" t="s">
        <v>475</v>
      </c>
      <c r="G42" s="127" t="s">
        <v>196</v>
      </c>
      <c r="H42" s="122">
        <v>1</v>
      </c>
      <c r="I42" s="123"/>
      <c r="J42" s="124">
        <f t="shared" si="0"/>
        <v>0</v>
      </c>
      <c r="K42" s="116"/>
      <c r="L42" s="116"/>
    </row>
    <row r="43" spans="2:12" ht="21" x14ac:dyDescent="0.2">
      <c r="B43" s="184"/>
      <c r="C43" s="118" t="s">
        <v>283</v>
      </c>
      <c r="D43" s="118" t="s">
        <v>357</v>
      </c>
      <c r="E43" s="121"/>
      <c r="F43" s="152" t="s">
        <v>219</v>
      </c>
      <c r="G43" s="127" t="s">
        <v>196</v>
      </c>
      <c r="H43" s="122">
        <v>1</v>
      </c>
      <c r="I43" s="123"/>
      <c r="J43" s="124">
        <f t="shared" si="0"/>
        <v>0</v>
      </c>
      <c r="K43" s="116"/>
      <c r="L43" s="116"/>
    </row>
    <row r="44" spans="2:12" ht="21" x14ac:dyDescent="0.35">
      <c r="B44" s="184"/>
      <c r="C44" s="118" t="s">
        <v>284</v>
      </c>
      <c r="D44" s="118" t="s">
        <v>358</v>
      </c>
      <c r="E44" s="136"/>
      <c r="F44" s="105" t="s">
        <v>329</v>
      </c>
      <c r="G44" s="127" t="s">
        <v>196</v>
      </c>
      <c r="H44" s="122">
        <v>1</v>
      </c>
      <c r="I44" s="123"/>
      <c r="J44" s="124">
        <f t="shared" si="0"/>
        <v>0</v>
      </c>
      <c r="K44" s="116"/>
      <c r="L44" s="116"/>
    </row>
    <row r="45" spans="2:12" ht="21" x14ac:dyDescent="0.35">
      <c r="B45" s="184"/>
      <c r="C45" s="118" t="s">
        <v>285</v>
      </c>
      <c r="D45" s="118" t="s">
        <v>359</v>
      </c>
      <c r="E45" s="125"/>
      <c r="F45" s="105" t="s">
        <v>218</v>
      </c>
      <c r="G45" s="122" t="s">
        <v>196</v>
      </c>
      <c r="H45" s="122">
        <v>1</v>
      </c>
      <c r="I45" s="123"/>
      <c r="J45" s="124">
        <f t="shared" si="0"/>
        <v>0</v>
      </c>
      <c r="K45" s="116"/>
      <c r="L45" s="116"/>
    </row>
    <row r="46" spans="2:12" ht="21" x14ac:dyDescent="0.35">
      <c r="B46" s="184"/>
      <c r="C46" s="118" t="s">
        <v>286</v>
      </c>
      <c r="D46" s="118" t="s">
        <v>360</v>
      </c>
      <c r="E46" s="136"/>
      <c r="F46" s="105" t="s">
        <v>315</v>
      </c>
      <c r="G46" s="127" t="s">
        <v>196</v>
      </c>
      <c r="H46" s="122">
        <v>1</v>
      </c>
      <c r="I46" s="123"/>
      <c r="J46" s="124">
        <f t="shared" si="0"/>
        <v>0</v>
      </c>
      <c r="K46" s="116"/>
      <c r="L46" s="116"/>
    </row>
    <row r="47" spans="2:12" ht="21" x14ac:dyDescent="0.35">
      <c r="B47" s="184"/>
      <c r="C47" s="118" t="s">
        <v>287</v>
      </c>
      <c r="D47" s="118" t="s">
        <v>361</v>
      </c>
      <c r="E47" s="136"/>
      <c r="F47" s="105" t="s">
        <v>220</v>
      </c>
      <c r="G47" s="127" t="s">
        <v>196</v>
      </c>
      <c r="H47" s="122">
        <v>1</v>
      </c>
      <c r="I47" s="123"/>
      <c r="J47" s="124">
        <f t="shared" si="0"/>
        <v>0</v>
      </c>
      <c r="K47" s="116"/>
      <c r="L47" s="116"/>
    </row>
    <row r="48" spans="2:12" ht="42" x14ac:dyDescent="0.2">
      <c r="B48" s="184"/>
      <c r="C48" s="118" t="s">
        <v>288</v>
      </c>
      <c r="D48" s="118" t="s">
        <v>194</v>
      </c>
      <c r="E48" s="125">
        <v>38476</v>
      </c>
      <c r="F48" s="152" t="s">
        <v>221</v>
      </c>
      <c r="G48" s="127" t="s">
        <v>196</v>
      </c>
      <c r="H48" s="122">
        <v>1</v>
      </c>
      <c r="I48" s="123"/>
      <c r="J48" s="124">
        <f t="shared" si="0"/>
        <v>0</v>
      </c>
      <c r="K48" s="116"/>
      <c r="L48" s="116"/>
    </row>
    <row r="49" spans="2:12" ht="21" x14ac:dyDescent="0.2">
      <c r="B49" s="184"/>
      <c r="C49" s="118" t="s">
        <v>289</v>
      </c>
      <c r="D49" s="118" t="s">
        <v>194</v>
      </c>
      <c r="E49" s="125">
        <v>38477</v>
      </c>
      <c r="F49" s="152" t="s">
        <v>222</v>
      </c>
      <c r="G49" s="127" t="s">
        <v>196</v>
      </c>
      <c r="H49" s="122">
        <v>1</v>
      </c>
      <c r="I49" s="123"/>
      <c r="J49" s="124">
        <f t="shared" si="0"/>
        <v>0</v>
      </c>
      <c r="K49" s="116"/>
      <c r="L49" s="116"/>
    </row>
    <row r="50" spans="2:12" ht="21" x14ac:dyDescent="0.2">
      <c r="B50" s="184"/>
      <c r="C50" s="118" t="s">
        <v>290</v>
      </c>
      <c r="D50" s="118" t="s">
        <v>353</v>
      </c>
      <c r="E50" s="121"/>
      <c r="F50" s="128" t="s">
        <v>490</v>
      </c>
      <c r="G50" s="122" t="s">
        <v>196</v>
      </c>
      <c r="H50" s="122">
        <v>1</v>
      </c>
      <c r="I50" s="123"/>
      <c r="J50" s="124">
        <f t="shared" si="0"/>
        <v>0</v>
      </c>
      <c r="K50" s="116"/>
      <c r="L50" s="116"/>
    </row>
    <row r="51" spans="2:12" ht="21" x14ac:dyDescent="0.35">
      <c r="C51" s="118"/>
      <c r="D51" s="118"/>
      <c r="E51" s="125"/>
      <c r="F51" s="126"/>
      <c r="G51" s="122"/>
      <c r="H51" s="122"/>
      <c r="I51" s="123"/>
      <c r="J51" s="124"/>
      <c r="K51" s="116"/>
      <c r="L51" s="116"/>
    </row>
    <row r="52" spans="2:12" ht="21" x14ac:dyDescent="0.35">
      <c r="C52" s="111"/>
      <c r="D52" s="142"/>
      <c r="E52" s="129"/>
      <c r="F52" s="130"/>
      <c r="G52" s="131"/>
      <c r="H52" s="119"/>
      <c r="I52" s="120"/>
      <c r="J52" s="132"/>
      <c r="K52" s="115"/>
      <c r="L52" s="115"/>
    </row>
    <row r="53" spans="2:12" ht="21" x14ac:dyDescent="0.35">
      <c r="C53" s="111"/>
      <c r="D53" s="118"/>
      <c r="E53" s="125"/>
      <c r="F53" s="137" t="s">
        <v>223</v>
      </c>
      <c r="G53" s="138"/>
      <c r="H53" s="139"/>
      <c r="I53" s="140"/>
      <c r="J53" s="141">
        <f>SUM(J10:J50)</f>
        <v>0</v>
      </c>
      <c r="K53" s="115"/>
      <c r="L53" s="115"/>
    </row>
    <row r="54" spans="2:12" s="85" customFormat="1" ht="21" x14ac:dyDescent="0.35">
      <c r="C54" s="111"/>
      <c r="D54" s="238"/>
      <c r="E54" s="239"/>
      <c r="F54" s="240"/>
      <c r="G54" s="241"/>
      <c r="H54" s="242"/>
      <c r="I54" s="243"/>
      <c r="J54" s="244"/>
      <c r="K54" s="115"/>
      <c r="L54" s="115"/>
    </row>
    <row r="55" spans="2:12" s="85" customFormat="1" ht="21" x14ac:dyDescent="0.2">
      <c r="C55" s="111"/>
      <c r="D55" s="238"/>
      <c r="E55" s="239"/>
      <c r="F55" s="246"/>
      <c r="G55" s="241"/>
      <c r="H55" s="242"/>
      <c r="I55" s="243"/>
      <c r="J55" s="245"/>
      <c r="K55" s="115"/>
      <c r="L55" s="115"/>
    </row>
    <row r="56" spans="2:12" s="85" customFormat="1" ht="21" x14ac:dyDescent="0.2">
      <c r="C56" s="111"/>
      <c r="D56" s="238"/>
      <c r="E56" s="239"/>
      <c r="F56" s="246" t="s">
        <v>1596</v>
      </c>
      <c r="G56" s="241"/>
      <c r="H56" s="242"/>
      <c r="I56" s="243"/>
      <c r="J56" s="245">
        <f>J53/60</f>
        <v>0</v>
      </c>
      <c r="K56" s="115"/>
      <c r="L56" s="115"/>
    </row>
    <row r="57" spans="2:12" s="85" customFormat="1" ht="21" x14ac:dyDescent="0.2">
      <c r="C57" s="111"/>
      <c r="D57" s="238"/>
      <c r="E57" s="239"/>
      <c r="F57" s="246"/>
      <c r="G57" s="241"/>
      <c r="H57" s="242"/>
      <c r="I57" s="243"/>
      <c r="J57" s="244"/>
      <c r="K57" s="115"/>
      <c r="L57" s="115"/>
    </row>
    <row r="58" spans="2:12" ht="21.75" thickBot="1" x14ac:dyDescent="0.4">
      <c r="C58" s="111"/>
      <c r="D58" s="118"/>
      <c r="E58" s="125"/>
      <c r="F58" s="126" t="s">
        <v>504</v>
      </c>
      <c r="G58" s="133"/>
      <c r="H58" s="134"/>
      <c r="I58" s="135"/>
      <c r="J58" s="117"/>
      <c r="K58" s="115"/>
      <c r="L58" s="115"/>
    </row>
    <row r="59" spans="2:12" ht="19.5" thickBot="1" x14ac:dyDescent="0.25">
      <c r="C59" s="104"/>
      <c r="D59" s="109"/>
      <c r="E59" s="510" t="s">
        <v>224</v>
      </c>
      <c r="F59" s="510"/>
      <c r="G59" s="108"/>
      <c r="H59" s="107"/>
      <c r="I59" s="106"/>
      <c r="J59" s="106"/>
      <c r="K59" s="511"/>
      <c r="L59" s="511"/>
    </row>
    <row r="60" spans="2:12" ht="21" x14ac:dyDescent="0.2">
      <c r="C60" s="507"/>
      <c r="D60" s="507"/>
      <c r="E60" s="507"/>
      <c r="F60" s="507"/>
      <c r="G60" s="507"/>
      <c r="H60" s="507"/>
      <c r="I60" s="507"/>
      <c r="J60" s="507"/>
      <c r="K60" s="507"/>
      <c r="L60" s="507"/>
    </row>
    <row r="61" spans="2:12" ht="21" x14ac:dyDescent="0.2">
      <c r="C61" s="143"/>
      <c r="D61" s="151" t="s">
        <v>225</v>
      </c>
      <c r="E61" s="144"/>
      <c r="F61" s="144"/>
      <c r="G61" s="144"/>
      <c r="H61" s="144"/>
      <c r="I61" s="144"/>
      <c r="J61" s="144"/>
      <c r="K61" s="144"/>
      <c r="L61" s="144"/>
    </row>
    <row r="63" spans="2:12" x14ac:dyDescent="0.2">
      <c r="G63" s="184"/>
    </row>
    <row r="64" spans="2:12" x14ac:dyDescent="0.2">
      <c r="G64" s="85"/>
      <c r="H64" s="237"/>
    </row>
    <row r="65" spans="8:8" x14ac:dyDescent="0.2">
      <c r="H65" s="237"/>
    </row>
    <row r="66" spans="8:8" x14ac:dyDescent="0.2">
      <c r="H66" s="237"/>
    </row>
    <row r="67" spans="8:8" x14ac:dyDescent="0.2">
      <c r="H67" s="237"/>
    </row>
  </sheetData>
  <mergeCells count="18">
    <mergeCell ref="C5:L5"/>
    <mergeCell ref="C6:L6"/>
    <mergeCell ref="C7:C8"/>
    <mergeCell ref="D7:D8"/>
    <mergeCell ref="E7:E8"/>
    <mergeCell ref="F7:F8"/>
    <mergeCell ref="G7:G8"/>
    <mergeCell ref="H7:H8"/>
    <mergeCell ref="I7:J7"/>
    <mergeCell ref="K7:L8"/>
    <mergeCell ref="C60:L60"/>
    <mergeCell ref="K9:L9"/>
    <mergeCell ref="K20:L20"/>
    <mergeCell ref="K21:L21"/>
    <mergeCell ref="K29:L29"/>
    <mergeCell ref="K30:L30"/>
    <mergeCell ref="E59:F59"/>
    <mergeCell ref="K59:L5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61"/>
  <sheetViews>
    <sheetView topLeftCell="A1023" workbookViewId="0">
      <selection activeCell="E1061" sqref="E1061"/>
    </sheetView>
  </sheetViews>
  <sheetFormatPr defaultRowHeight="12.75" x14ac:dyDescent="0.2"/>
  <cols>
    <col min="1" max="1" width="7.5703125" style="85" bestFit="1" customWidth="1"/>
    <col min="2" max="2" width="155.5703125" style="85" customWidth="1"/>
    <col min="3" max="3" width="13.28515625" style="85" bestFit="1" customWidth="1"/>
    <col min="4" max="4" width="14.28515625" style="85" bestFit="1" customWidth="1"/>
    <col min="5" max="5" width="16.5703125" style="85" bestFit="1" customWidth="1"/>
  </cols>
  <sheetData>
    <row r="1" spans="1:5" x14ac:dyDescent="0.2">
      <c r="A1" s="535" t="s">
        <v>510</v>
      </c>
      <c r="B1" s="535"/>
    </row>
    <row r="2" spans="1:5" x14ac:dyDescent="0.2">
      <c r="A2" s="536" t="s">
        <v>511</v>
      </c>
      <c r="B2" s="536"/>
    </row>
    <row r="3" spans="1:5" x14ac:dyDescent="0.2">
      <c r="A3" s="535" t="s">
        <v>512</v>
      </c>
      <c r="B3" s="535"/>
    </row>
    <row r="4" spans="1:5" x14ac:dyDescent="0.2">
      <c r="A4" s="535" t="s">
        <v>513</v>
      </c>
      <c r="B4" s="535"/>
    </row>
    <row r="5" spans="1:5" x14ac:dyDescent="0.2">
      <c r="A5" s="535" t="s">
        <v>514</v>
      </c>
      <c r="B5" s="535"/>
    </row>
    <row r="6" spans="1:5" ht="13.5" thickBot="1" x14ac:dyDescent="0.25">
      <c r="A6" s="85" t="s">
        <v>511</v>
      </c>
    </row>
    <row r="7" spans="1:5" ht="60" x14ac:dyDescent="0.2">
      <c r="A7" s="248" t="s">
        <v>515</v>
      </c>
      <c r="B7" s="248" t="s">
        <v>516</v>
      </c>
      <c r="C7" s="249" t="s">
        <v>517</v>
      </c>
      <c r="D7" s="250" t="s">
        <v>518</v>
      </c>
      <c r="E7" s="251" t="s">
        <v>519</v>
      </c>
    </row>
    <row r="8" spans="1:5" ht="15" x14ac:dyDescent="0.2">
      <c r="A8" s="524" t="s">
        <v>520</v>
      </c>
      <c r="B8" s="525"/>
      <c r="C8" s="523"/>
      <c r="D8" s="523"/>
      <c r="E8" s="523"/>
    </row>
    <row r="9" spans="1:5" x14ac:dyDescent="0.2">
      <c r="A9" s="70">
        <v>34439</v>
      </c>
      <c r="B9" s="70" t="s">
        <v>521</v>
      </c>
      <c r="C9" s="252" t="s">
        <v>522</v>
      </c>
      <c r="D9" s="253">
        <v>6.02</v>
      </c>
      <c r="E9" s="254">
        <f>D9*1.1</f>
        <v>6.6219999999999999</v>
      </c>
    </row>
    <row r="10" spans="1:5" x14ac:dyDescent="0.2">
      <c r="A10" s="70">
        <v>34</v>
      </c>
      <c r="B10" s="70" t="s">
        <v>523</v>
      </c>
      <c r="C10" s="252" t="s">
        <v>522</v>
      </c>
      <c r="D10" s="253">
        <v>5.35</v>
      </c>
      <c r="E10" s="254">
        <f>D10*1.1</f>
        <v>5.8849999999999998</v>
      </c>
    </row>
    <row r="11" spans="1:5" x14ac:dyDescent="0.2">
      <c r="A11" s="70">
        <v>77</v>
      </c>
      <c r="B11" s="70" t="s">
        <v>524</v>
      </c>
      <c r="C11" s="252" t="s">
        <v>525</v>
      </c>
      <c r="D11" s="253">
        <v>0.76</v>
      </c>
      <c r="E11" s="254">
        <f t="shared" ref="E11:E74" si="0">D11*1.1</f>
        <v>0.83600000000000008</v>
      </c>
    </row>
    <row r="12" spans="1:5" x14ac:dyDescent="0.2">
      <c r="A12" s="70">
        <v>76</v>
      </c>
      <c r="B12" s="70" t="s">
        <v>526</v>
      </c>
      <c r="C12" s="252" t="s">
        <v>525</v>
      </c>
      <c r="D12" s="253">
        <v>0.78</v>
      </c>
      <c r="E12" s="254">
        <f t="shared" si="0"/>
        <v>0.8580000000000001</v>
      </c>
    </row>
    <row r="13" spans="1:5" x14ac:dyDescent="0.2">
      <c r="A13" s="70">
        <v>107</v>
      </c>
      <c r="B13" s="70" t="s">
        <v>527</v>
      </c>
      <c r="C13" s="252" t="s">
        <v>525</v>
      </c>
      <c r="D13" s="253">
        <v>0.48</v>
      </c>
      <c r="E13" s="254">
        <f t="shared" si="0"/>
        <v>0.52800000000000002</v>
      </c>
    </row>
    <row r="14" spans="1:5" x14ac:dyDescent="0.2">
      <c r="A14" s="70">
        <v>65</v>
      </c>
      <c r="B14" s="70" t="s">
        <v>528</v>
      </c>
      <c r="C14" s="252" t="s">
        <v>525</v>
      </c>
      <c r="D14" s="253">
        <v>0.59</v>
      </c>
      <c r="E14" s="254">
        <f t="shared" si="0"/>
        <v>0.64900000000000002</v>
      </c>
    </row>
    <row r="15" spans="1:5" x14ac:dyDescent="0.2">
      <c r="A15" s="70">
        <v>108</v>
      </c>
      <c r="B15" s="255" t="s">
        <v>529</v>
      </c>
      <c r="C15" s="252" t="s">
        <v>525</v>
      </c>
      <c r="D15" s="253">
        <v>1.22</v>
      </c>
      <c r="E15" s="254">
        <f t="shared" si="0"/>
        <v>1.3420000000000001</v>
      </c>
    </row>
    <row r="16" spans="1:5" x14ac:dyDescent="0.2">
      <c r="A16" s="70">
        <v>95</v>
      </c>
      <c r="B16" s="70" t="s">
        <v>530</v>
      </c>
      <c r="C16" s="252" t="s">
        <v>525</v>
      </c>
      <c r="D16" s="253">
        <v>6.52</v>
      </c>
      <c r="E16" s="254">
        <f t="shared" si="0"/>
        <v>7.1719999999999997</v>
      </c>
    </row>
    <row r="17" spans="1:5" x14ac:dyDescent="0.2">
      <c r="A17" s="70">
        <v>96</v>
      </c>
      <c r="B17" s="70" t="s">
        <v>531</v>
      </c>
      <c r="C17" s="252" t="s">
        <v>525</v>
      </c>
      <c r="D17" s="253">
        <v>7.5</v>
      </c>
      <c r="E17" s="254">
        <f t="shared" si="0"/>
        <v>8.25</v>
      </c>
    </row>
    <row r="18" spans="1:5" x14ac:dyDescent="0.2">
      <c r="A18" s="70">
        <v>97</v>
      </c>
      <c r="B18" s="70" t="s">
        <v>532</v>
      </c>
      <c r="C18" s="252" t="s">
        <v>525</v>
      </c>
      <c r="D18" s="253">
        <v>9.74</v>
      </c>
      <c r="E18" s="254">
        <f t="shared" si="0"/>
        <v>10.714</v>
      </c>
    </row>
    <row r="19" spans="1:5" x14ac:dyDescent="0.2">
      <c r="A19" s="70">
        <v>114</v>
      </c>
      <c r="B19" s="70" t="s">
        <v>533</v>
      </c>
      <c r="C19" s="252" t="s">
        <v>525</v>
      </c>
      <c r="D19" s="253">
        <v>8.44</v>
      </c>
      <c r="E19" s="254">
        <f t="shared" si="0"/>
        <v>9.2840000000000007</v>
      </c>
    </row>
    <row r="20" spans="1:5" x14ac:dyDescent="0.2">
      <c r="A20" s="70">
        <v>68</v>
      </c>
      <c r="B20" s="70" t="s">
        <v>534</v>
      </c>
      <c r="C20" s="252" t="s">
        <v>525</v>
      </c>
      <c r="D20" s="253">
        <v>12.9</v>
      </c>
      <c r="E20" s="254">
        <f t="shared" si="0"/>
        <v>14.190000000000001</v>
      </c>
    </row>
    <row r="21" spans="1:5" x14ac:dyDescent="0.2">
      <c r="A21" s="70">
        <v>87</v>
      </c>
      <c r="B21" s="70" t="s">
        <v>535</v>
      </c>
      <c r="C21" s="252" t="s">
        <v>525</v>
      </c>
      <c r="D21" s="253">
        <v>11.85</v>
      </c>
      <c r="E21" s="254">
        <f t="shared" si="0"/>
        <v>13.035</v>
      </c>
    </row>
    <row r="22" spans="1:5" x14ac:dyDescent="0.2">
      <c r="A22" s="70">
        <v>88</v>
      </c>
      <c r="B22" s="70" t="s">
        <v>536</v>
      </c>
      <c r="C22" s="252" t="s">
        <v>525</v>
      </c>
      <c r="D22" s="253">
        <v>13.22</v>
      </c>
      <c r="E22" s="254">
        <f t="shared" si="0"/>
        <v>14.542000000000002</v>
      </c>
    </row>
    <row r="23" spans="1:5" x14ac:dyDescent="0.2">
      <c r="A23" s="70">
        <v>84</v>
      </c>
      <c r="B23" s="70" t="s">
        <v>537</v>
      </c>
      <c r="C23" s="252" t="s">
        <v>525</v>
      </c>
      <c r="D23" s="253">
        <v>0.33</v>
      </c>
      <c r="E23" s="254">
        <f t="shared" si="0"/>
        <v>0.36300000000000004</v>
      </c>
    </row>
    <row r="24" spans="1:5" x14ac:dyDescent="0.2">
      <c r="A24" s="70">
        <v>119</v>
      </c>
      <c r="B24" s="70" t="s">
        <v>538</v>
      </c>
      <c r="C24" s="252" t="s">
        <v>525</v>
      </c>
      <c r="D24" s="253">
        <v>6.53</v>
      </c>
      <c r="E24" s="254">
        <f t="shared" si="0"/>
        <v>7.1830000000000007</v>
      </c>
    </row>
    <row r="25" spans="1:5" x14ac:dyDescent="0.2">
      <c r="A25" s="70">
        <v>295</v>
      </c>
      <c r="B25" s="70" t="s">
        <v>539</v>
      </c>
      <c r="C25" s="252" t="s">
        <v>525</v>
      </c>
      <c r="D25" s="253">
        <v>1.54</v>
      </c>
      <c r="E25" s="254">
        <f t="shared" si="0"/>
        <v>1.6940000000000002</v>
      </c>
    </row>
    <row r="26" spans="1:5" x14ac:dyDescent="0.2">
      <c r="A26" s="70">
        <v>296</v>
      </c>
      <c r="B26" s="70" t="s">
        <v>540</v>
      </c>
      <c r="C26" s="252" t="s">
        <v>525</v>
      </c>
      <c r="D26" s="253">
        <v>1.6</v>
      </c>
      <c r="E26" s="254">
        <f t="shared" si="0"/>
        <v>1.7600000000000002</v>
      </c>
    </row>
    <row r="27" spans="1:5" x14ac:dyDescent="0.2">
      <c r="A27" s="70">
        <v>297</v>
      </c>
      <c r="B27" s="70" t="s">
        <v>541</v>
      </c>
      <c r="C27" s="252" t="s">
        <v>525</v>
      </c>
      <c r="D27" s="253">
        <v>2.25</v>
      </c>
      <c r="E27" s="254">
        <f t="shared" si="0"/>
        <v>2.4750000000000001</v>
      </c>
    </row>
    <row r="28" spans="1:5" x14ac:dyDescent="0.2">
      <c r="A28" s="70">
        <v>301</v>
      </c>
      <c r="B28" s="70" t="s">
        <v>542</v>
      </c>
      <c r="C28" s="252" t="s">
        <v>525</v>
      </c>
      <c r="D28" s="253">
        <v>2.83</v>
      </c>
      <c r="E28" s="254">
        <f t="shared" si="0"/>
        <v>3.1130000000000004</v>
      </c>
    </row>
    <row r="29" spans="1:5" x14ac:dyDescent="0.2">
      <c r="A29" s="70">
        <v>342</v>
      </c>
      <c r="B29" s="70" t="s">
        <v>543</v>
      </c>
      <c r="C29" s="252" t="s">
        <v>522</v>
      </c>
      <c r="D29" s="253">
        <v>13.46</v>
      </c>
      <c r="E29" s="254">
        <f t="shared" si="0"/>
        <v>14.806000000000003</v>
      </c>
    </row>
    <row r="30" spans="1:5" x14ac:dyDescent="0.2">
      <c r="A30" s="70">
        <v>337</v>
      </c>
      <c r="B30" s="70" t="s">
        <v>544</v>
      </c>
      <c r="C30" s="252" t="s">
        <v>522</v>
      </c>
      <c r="D30" s="253">
        <v>11.03</v>
      </c>
      <c r="E30" s="254">
        <f t="shared" si="0"/>
        <v>12.133000000000001</v>
      </c>
    </row>
    <row r="31" spans="1:5" x14ac:dyDescent="0.2">
      <c r="A31" s="70">
        <v>366</v>
      </c>
      <c r="B31" s="70" t="s">
        <v>545</v>
      </c>
      <c r="C31" s="252" t="s">
        <v>546</v>
      </c>
      <c r="D31" s="253">
        <v>48</v>
      </c>
      <c r="E31" s="254">
        <f t="shared" si="0"/>
        <v>52.800000000000004</v>
      </c>
    </row>
    <row r="32" spans="1:5" x14ac:dyDescent="0.2">
      <c r="A32" s="70">
        <v>1381</v>
      </c>
      <c r="B32" s="70" t="s">
        <v>547</v>
      </c>
      <c r="C32" s="252" t="s">
        <v>522</v>
      </c>
      <c r="D32" s="253">
        <v>0.46</v>
      </c>
      <c r="E32" s="254">
        <f t="shared" si="0"/>
        <v>0.50600000000000012</v>
      </c>
    </row>
    <row r="33" spans="1:5" x14ac:dyDescent="0.2">
      <c r="A33" s="70">
        <v>13348</v>
      </c>
      <c r="B33" s="70" t="s">
        <v>548</v>
      </c>
      <c r="C33" s="252" t="s">
        <v>525</v>
      </c>
      <c r="D33" s="253">
        <v>0.83</v>
      </c>
      <c r="E33" s="254">
        <f t="shared" si="0"/>
        <v>0.91300000000000003</v>
      </c>
    </row>
    <row r="34" spans="1:5" x14ac:dyDescent="0.2">
      <c r="A34" s="70">
        <v>377</v>
      </c>
      <c r="B34" s="70" t="s">
        <v>549</v>
      </c>
      <c r="C34" s="252" t="s">
        <v>525</v>
      </c>
      <c r="D34" s="253">
        <v>25.53</v>
      </c>
      <c r="E34" s="254">
        <f t="shared" si="0"/>
        <v>28.083000000000002</v>
      </c>
    </row>
    <row r="35" spans="1:5" x14ac:dyDescent="0.2">
      <c r="A35" s="70">
        <v>10422</v>
      </c>
      <c r="B35" s="70" t="s">
        <v>550</v>
      </c>
      <c r="C35" s="252" t="s">
        <v>525</v>
      </c>
      <c r="D35" s="253">
        <v>284.49</v>
      </c>
      <c r="E35" s="254">
        <f t="shared" si="0"/>
        <v>312.93900000000002</v>
      </c>
    </row>
    <row r="36" spans="1:5" x14ac:dyDescent="0.2">
      <c r="A36" s="70">
        <v>183</v>
      </c>
      <c r="B36" s="70" t="s">
        <v>551</v>
      </c>
      <c r="C36" s="252" t="s">
        <v>552</v>
      </c>
      <c r="D36" s="253">
        <v>90</v>
      </c>
      <c r="E36" s="254">
        <f t="shared" si="0"/>
        <v>99.000000000000014</v>
      </c>
    </row>
    <row r="37" spans="1:5" x14ac:dyDescent="0.2">
      <c r="A37" s="70">
        <v>7271</v>
      </c>
      <c r="B37" s="70" t="s">
        <v>553</v>
      </c>
      <c r="C37" s="252" t="s">
        <v>525</v>
      </c>
      <c r="D37" s="256">
        <v>0.56999999999999995</v>
      </c>
      <c r="E37" s="254">
        <f t="shared" si="0"/>
        <v>0.627</v>
      </c>
    </row>
    <row r="38" spans="1:5" x14ac:dyDescent="0.2">
      <c r="A38" s="70">
        <v>40524</v>
      </c>
      <c r="B38" s="255" t="s">
        <v>554</v>
      </c>
      <c r="C38" s="252" t="s">
        <v>555</v>
      </c>
      <c r="D38" s="256">
        <v>42.56</v>
      </c>
      <c r="E38" s="254">
        <f t="shared" si="0"/>
        <v>46.81600000000001</v>
      </c>
    </row>
    <row r="39" spans="1:5" x14ac:dyDescent="0.2">
      <c r="A39" s="70">
        <v>6140</v>
      </c>
      <c r="B39" s="70" t="s">
        <v>556</v>
      </c>
      <c r="C39" s="252" t="s">
        <v>525</v>
      </c>
      <c r="D39" s="253">
        <v>2.4900000000000002</v>
      </c>
      <c r="E39" s="254">
        <f t="shared" si="0"/>
        <v>2.7390000000000003</v>
      </c>
    </row>
    <row r="40" spans="1:5" x14ac:dyDescent="0.2">
      <c r="A40" s="70">
        <v>7584</v>
      </c>
      <c r="B40" s="70" t="s">
        <v>557</v>
      </c>
      <c r="C40" s="252" t="s">
        <v>525</v>
      </c>
      <c r="D40" s="253">
        <v>0.74</v>
      </c>
      <c r="E40" s="254">
        <f t="shared" si="0"/>
        <v>0.81400000000000006</v>
      </c>
    </row>
    <row r="41" spans="1:5" x14ac:dyDescent="0.2">
      <c r="A41" s="70">
        <v>7568</v>
      </c>
      <c r="B41" s="70" t="s">
        <v>558</v>
      </c>
      <c r="C41" s="252" t="s">
        <v>525</v>
      </c>
      <c r="D41" s="253">
        <v>0.49</v>
      </c>
      <c r="E41" s="254">
        <f t="shared" si="0"/>
        <v>0.53900000000000003</v>
      </c>
    </row>
    <row r="42" spans="1:5" x14ac:dyDescent="0.2">
      <c r="A42" s="70">
        <v>11950</v>
      </c>
      <c r="B42" s="70" t="s">
        <v>559</v>
      </c>
      <c r="C42" s="252" t="s">
        <v>525</v>
      </c>
      <c r="D42" s="253">
        <v>0.16</v>
      </c>
      <c r="E42" s="254">
        <f t="shared" si="0"/>
        <v>0.17600000000000002</v>
      </c>
    </row>
    <row r="43" spans="1:5" x14ac:dyDescent="0.2">
      <c r="A43" s="70">
        <v>828</v>
      </c>
      <c r="B43" s="70" t="s">
        <v>560</v>
      </c>
      <c r="C43" s="252" t="s">
        <v>525</v>
      </c>
      <c r="D43" s="253">
        <v>0.28999999999999998</v>
      </c>
      <c r="E43" s="254">
        <f t="shared" si="0"/>
        <v>0.31900000000000001</v>
      </c>
    </row>
    <row r="44" spans="1:5" x14ac:dyDescent="0.2">
      <c r="A44" s="70">
        <v>829</v>
      </c>
      <c r="B44" s="70" t="s">
        <v>561</v>
      </c>
      <c r="C44" s="252" t="s">
        <v>525</v>
      </c>
      <c r="D44" s="253">
        <v>0.6</v>
      </c>
      <c r="E44" s="254">
        <f t="shared" si="0"/>
        <v>0.66</v>
      </c>
    </row>
    <row r="45" spans="1:5" x14ac:dyDescent="0.2">
      <c r="A45" s="70">
        <v>812</v>
      </c>
      <c r="B45" s="70" t="s">
        <v>562</v>
      </c>
      <c r="C45" s="252" t="s">
        <v>525</v>
      </c>
      <c r="D45" s="253">
        <v>1.32</v>
      </c>
      <c r="E45" s="254">
        <f t="shared" si="0"/>
        <v>1.4520000000000002</v>
      </c>
    </row>
    <row r="46" spans="1:5" x14ac:dyDescent="0.2">
      <c r="A46" s="70">
        <v>819</v>
      </c>
      <c r="B46" s="70" t="s">
        <v>563</v>
      </c>
      <c r="C46" s="252" t="s">
        <v>525</v>
      </c>
      <c r="D46" s="253">
        <v>2.17</v>
      </c>
      <c r="E46" s="254">
        <f t="shared" si="0"/>
        <v>2.387</v>
      </c>
    </row>
    <row r="47" spans="1:5" x14ac:dyDescent="0.2">
      <c r="A47" s="70">
        <v>818</v>
      </c>
      <c r="B47" s="70" t="s">
        <v>564</v>
      </c>
      <c r="C47" s="252" t="s">
        <v>525</v>
      </c>
      <c r="D47" s="253">
        <v>3.65</v>
      </c>
      <c r="E47" s="254">
        <f t="shared" si="0"/>
        <v>4.0150000000000006</v>
      </c>
    </row>
    <row r="48" spans="1:5" x14ac:dyDescent="0.2">
      <c r="A48" s="70">
        <v>823</v>
      </c>
      <c r="B48" s="70" t="s">
        <v>565</v>
      </c>
      <c r="C48" s="252" t="s">
        <v>525</v>
      </c>
      <c r="D48" s="253">
        <v>10.99</v>
      </c>
      <c r="E48" s="254">
        <f t="shared" si="0"/>
        <v>12.089</v>
      </c>
    </row>
    <row r="49" spans="1:5" x14ac:dyDescent="0.2">
      <c r="A49" s="70">
        <v>830</v>
      </c>
      <c r="B49" s="70" t="s">
        <v>566</v>
      </c>
      <c r="C49" s="252" t="s">
        <v>525</v>
      </c>
      <c r="D49" s="253">
        <v>9.0500000000000007</v>
      </c>
      <c r="E49" s="254">
        <f t="shared" si="0"/>
        <v>9.9550000000000018</v>
      </c>
    </row>
    <row r="50" spans="1:5" x14ac:dyDescent="0.2">
      <c r="A50" s="70">
        <v>832</v>
      </c>
      <c r="B50" s="70" t="s">
        <v>567</v>
      </c>
      <c r="C50" s="252" t="s">
        <v>525</v>
      </c>
      <c r="D50" s="253">
        <v>1.64</v>
      </c>
      <c r="E50" s="254">
        <f t="shared" si="0"/>
        <v>1.804</v>
      </c>
    </row>
    <row r="51" spans="1:5" x14ac:dyDescent="0.2">
      <c r="A51" s="70">
        <v>833</v>
      </c>
      <c r="B51" s="70" t="s">
        <v>568</v>
      </c>
      <c r="C51" s="252" t="s">
        <v>525</v>
      </c>
      <c r="D51" s="253">
        <v>2.33</v>
      </c>
      <c r="E51" s="254">
        <f t="shared" si="0"/>
        <v>2.5630000000000002</v>
      </c>
    </row>
    <row r="52" spans="1:5" x14ac:dyDescent="0.2">
      <c r="A52" s="70">
        <v>834</v>
      </c>
      <c r="B52" s="70" t="s">
        <v>569</v>
      </c>
      <c r="C52" s="252" t="s">
        <v>525</v>
      </c>
      <c r="D52" s="253">
        <v>2.56</v>
      </c>
      <c r="E52" s="254">
        <f t="shared" si="0"/>
        <v>2.8160000000000003</v>
      </c>
    </row>
    <row r="53" spans="1:5" x14ac:dyDescent="0.2">
      <c r="A53" s="70">
        <v>825</v>
      </c>
      <c r="B53" s="70" t="s">
        <v>570</v>
      </c>
      <c r="C53" s="252" t="s">
        <v>525</v>
      </c>
      <c r="D53" s="253">
        <v>2.86</v>
      </c>
      <c r="E53" s="254">
        <f t="shared" si="0"/>
        <v>3.1459999999999999</v>
      </c>
    </row>
    <row r="54" spans="1:5" x14ac:dyDescent="0.2">
      <c r="A54" s="70">
        <v>813</v>
      </c>
      <c r="B54" s="70" t="s">
        <v>571</v>
      </c>
      <c r="C54" s="252" t="s">
        <v>525</v>
      </c>
      <c r="D54" s="253">
        <v>2.8</v>
      </c>
      <c r="E54" s="254">
        <f t="shared" si="0"/>
        <v>3.08</v>
      </c>
    </row>
    <row r="55" spans="1:5" x14ac:dyDescent="0.2">
      <c r="A55" s="70">
        <v>820</v>
      </c>
      <c r="B55" s="70" t="s">
        <v>572</v>
      </c>
      <c r="C55" s="252" t="s">
        <v>525</v>
      </c>
      <c r="D55" s="253">
        <v>3.56</v>
      </c>
      <c r="E55" s="254">
        <f t="shared" si="0"/>
        <v>3.9160000000000004</v>
      </c>
    </row>
    <row r="56" spans="1:5" x14ac:dyDescent="0.2">
      <c r="A56" s="70">
        <v>816</v>
      </c>
      <c r="B56" s="70" t="s">
        <v>573</v>
      </c>
      <c r="C56" s="252" t="s">
        <v>525</v>
      </c>
      <c r="D56" s="253">
        <v>6.06</v>
      </c>
      <c r="E56" s="254">
        <f t="shared" si="0"/>
        <v>6.6660000000000004</v>
      </c>
    </row>
    <row r="57" spans="1:5" x14ac:dyDescent="0.2">
      <c r="A57" s="70">
        <v>814</v>
      </c>
      <c r="B57" s="70" t="s">
        <v>574</v>
      </c>
      <c r="C57" s="252" t="s">
        <v>525</v>
      </c>
      <c r="D57" s="253">
        <v>7.32</v>
      </c>
      <c r="E57" s="254">
        <f t="shared" si="0"/>
        <v>8.0520000000000014</v>
      </c>
    </row>
    <row r="58" spans="1:5" x14ac:dyDescent="0.2">
      <c r="A58" s="70">
        <v>815</v>
      </c>
      <c r="B58" s="70" t="s">
        <v>575</v>
      </c>
      <c r="C58" s="252" t="s">
        <v>525</v>
      </c>
      <c r="D58" s="253">
        <v>7.92</v>
      </c>
      <c r="E58" s="254">
        <f t="shared" si="0"/>
        <v>8.7119999999999997</v>
      </c>
    </row>
    <row r="59" spans="1:5" x14ac:dyDescent="0.2">
      <c r="A59" s="70">
        <v>822</v>
      </c>
      <c r="B59" s="70" t="s">
        <v>576</v>
      </c>
      <c r="C59" s="252" t="s">
        <v>525</v>
      </c>
      <c r="D59" s="253">
        <v>9.64</v>
      </c>
      <c r="E59" s="254">
        <f t="shared" si="0"/>
        <v>10.604000000000001</v>
      </c>
    </row>
    <row r="60" spans="1:5" x14ac:dyDescent="0.2">
      <c r="A60" s="70">
        <v>821</v>
      </c>
      <c r="B60" s="70" t="s">
        <v>577</v>
      </c>
      <c r="C60" s="252" t="s">
        <v>525</v>
      </c>
      <c r="D60" s="253">
        <v>11.27</v>
      </c>
      <c r="E60" s="254">
        <f t="shared" si="0"/>
        <v>12.397</v>
      </c>
    </row>
    <row r="61" spans="1:5" x14ac:dyDescent="0.2">
      <c r="A61" s="70">
        <v>817</v>
      </c>
      <c r="B61" s="70" t="s">
        <v>578</v>
      </c>
      <c r="C61" s="252" t="s">
        <v>525</v>
      </c>
      <c r="D61" s="253">
        <v>13.4</v>
      </c>
      <c r="E61" s="254">
        <f t="shared" si="0"/>
        <v>14.740000000000002</v>
      </c>
    </row>
    <row r="62" spans="1:5" x14ac:dyDescent="0.2">
      <c r="A62" s="70">
        <v>20086</v>
      </c>
      <c r="B62" s="70" t="s">
        <v>579</v>
      </c>
      <c r="C62" s="252" t="s">
        <v>525</v>
      </c>
      <c r="D62" s="253">
        <v>1.44</v>
      </c>
      <c r="E62" s="254">
        <f t="shared" si="0"/>
        <v>1.5840000000000001</v>
      </c>
    </row>
    <row r="63" spans="1:5" x14ac:dyDescent="0.2">
      <c r="A63" s="70">
        <v>797</v>
      </c>
      <c r="B63" s="70" t="s">
        <v>580</v>
      </c>
      <c r="C63" s="252" t="s">
        <v>525</v>
      </c>
      <c r="D63" s="253">
        <v>5.24</v>
      </c>
      <c r="E63" s="254">
        <f t="shared" si="0"/>
        <v>5.7640000000000011</v>
      </c>
    </row>
    <row r="64" spans="1:5" x14ac:dyDescent="0.2">
      <c r="A64" s="70">
        <v>798</v>
      </c>
      <c r="B64" s="70" t="s">
        <v>581</v>
      </c>
      <c r="C64" s="252" t="s">
        <v>525</v>
      </c>
      <c r="D64" s="253">
        <v>0.72</v>
      </c>
      <c r="E64" s="254">
        <f t="shared" si="0"/>
        <v>0.79200000000000004</v>
      </c>
    </row>
    <row r="65" spans="1:5" x14ac:dyDescent="0.2">
      <c r="A65" s="70">
        <v>796</v>
      </c>
      <c r="B65" s="70" t="s">
        <v>582</v>
      </c>
      <c r="C65" s="252" t="s">
        <v>525</v>
      </c>
      <c r="D65" s="253">
        <v>5.0199999999999996</v>
      </c>
      <c r="E65" s="254">
        <f t="shared" si="0"/>
        <v>5.5220000000000002</v>
      </c>
    </row>
    <row r="66" spans="1:5" x14ac:dyDescent="0.2">
      <c r="A66" s="70">
        <v>799</v>
      </c>
      <c r="B66" s="70" t="s">
        <v>583</v>
      </c>
      <c r="C66" s="252" t="s">
        <v>525</v>
      </c>
      <c r="D66" s="253">
        <v>2.36</v>
      </c>
      <c r="E66" s="254">
        <f t="shared" si="0"/>
        <v>2.5960000000000001</v>
      </c>
    </row>
    <row r="67" spans="1:5" x14ac:dyDescent="0.2">
      <c r="A67" s="70">
        <v>792</v>
      </c>
      <c r="B67" s="70" t="s">
        <v>584</v>
      </c>
      <c r="C67" s="252" t="s">
        <v>525</v>
      </c>
      <c r="D67" s="253">
        <v>2.4</v>
      </c>
      <c r="E67" s="254">
        <f t="shared" si="0"/>
        <v>2.64</v>
      </c>
    </row>
    <row r="68" spans="1:5" x14ac:dyDescent="0.2">
      <c r="A68" s="70">
        <v>804</v>
      </c>
      <c r="B68" s="70" t="s">
        <v>585</v>
      </c>
      <c r="C68" s="252" t="s">
        <v>525</v>
      </c>
      <c r="D68" s="253">
        <v>11.9</v>
      </c>
      <c r="E68" s="254">
        <f t="shared" si="0"/>
        <v>13.090000000000002</v>
      </c>
    </row>
    <row r="69" spans="1:5" x14ac:dyDescent="0.2">
      <c r="A69" s="70">
        <v>793</v>
      </c>
      <c r="B69" s="70" t="s">
        <v>586</v>
      </c>
      <c r="C69" s="252" t="s">
        <v>525</v>
      </c>
      <c r="D69" s="253">
        <v>5.1100000000000003</v>
      </c>
      <c r="E69" s="254">
        <f t="shared" si="0"/>
        <v>5.6210000000000004</v>
      </c>
    </row>
    <row r="70" spans="1:5" x14ac:dyDescent="0.2">
      <c r="A70" s="70">
        <v>801</v>
      </c>
      <c r="B70" s="70" t="s">
        <v>587</v>
      </c>
      <c r="C70" s="252" t="s">
        <v>525</v>
      </c>
      <c r="D70" s="253">
        <v>3.64</v>
      </c>
      <c r="E70" s="254">
        <f t="shared" si="0"/>
        <v>4.0040000000000004</v>
      </c>
    </row>
    <row r="71" spans="1:5" x14ac:dyDescent="0.2">
      <c r="A71" s="70">
        <v>794</v>
      </c>
      <c r="B71" s="70" t="s">
        <v>588</v>
      </c>
      <c r="C71" s="252" t="s">
        <v>525</v>
      </c>
      <c r="D71" s="253">
        <v>3.76</v>
      </c>
      <c r="E71" s="254">
        <f t="shared" si="0"/>
        <v>4.1360000000000001</v>
      </c>
    </row>
    <row r="72" spans="1:5" x14ac:dyDescent="0.2">
      <c r="A72" s="70">
        <v>802</v>
      </c>
      <c r="B72" s="70" t="s">
        <v>589</v>
      </c>
      <c r="C72" s="252" t="s">
        <v>525</v>
      </c>
      <c r="D72" s="253">
        <v>10.5</v>
      </c>
      <c r="E72" s="254">
        <f t="shared" si="0"/>
        <v>11.55</v>
      </c>
    </row>
    <row r="73" spans="1:5" x14ac:dyDescent="0.2">
      <c r="A73" s="70">
        <v>803</v>
      </c>
      <c r="B73" s="70" t="s">
        <v>590</v>
      </c>
      <c r="C73" s="252" t="s">
        <v>525</v>
      </c>
      <c r="D73" s="253">
        <v>9.16</v>
      </c>
      <c r="E73" s="254">
        <f t="shared" si="0"/>
        <v>10.076000000000001</v>
      </c>
    </row>
    <row r="74" spans="1:5" x14ac:dyDescent="0.2">
      <c r="A74" s="70">
        <v>5090</v>
      </c>
      <c r="B74" s="70" t="s">
        <v>591</v>
      </c>
      <c r="C74" s="252" t="s">
        <v>525</v>
      </c>
      <c r="D74" s="253">
        <v>14.36</v>
      </c>
      <c r="E74" s="254">
        <f t="shared" si="0"/>
        <v>15.796000000000001</v>
      </c>
    </row>
    <row r="75" spans="1:5" x14ac:dyDescent="0.2">
      <c r="A75" s="70">
        <v>4513</v>
      </c>
      <c r="B75" s="70" t="s">
        <v>592</v>
      </c>
      <c r="C75" s="252" t="s">
        <v>593</v>
      </c>
      <c r="D75" s="253">
        <v>2.67</v>
      </c>
      <c r="E75" s="254">
        <f t="shared" ref="E75:E138" si="1">D75*1.1</f>
        <v>2.9370000000000003</v>
      </c>
    </row>
    <row r="76" spans="1:5" x14ac:dyDescent="0.2">
      <c r="A76" s="70">
        <v>11713</v>
      </c>
      <c r="B76" s="70" t="s">
        <v>594</v>
      </c>
      <c r="C76" s="252" t="s">
        <v>525</v>
      </c>
      <c r="D76" s="253">
        <v>22.87</v>
      </c>
      <c r="E76" s="254">
        <f t="shared" si="1"/>
        <v>25.157000000000004</v>
      </c>
    </row>
    <row r="77" spans="1:5" x14ac:dyDescent="0.2">
      <c r="A77" s="70">
        <v>11716</v>
      </c>
      <c r="B77" s="70" t="s">
        <v>595</v>
      </c>
      <c r="C77" s="252" t="s">
        <v>525</v>
      </c>
      <c r="D77" s="253">
        <v>9.76</v>
      </c>
      <c r="E77" s="254">
        <f t="shared" si="1"/>
        <v>10.736000000000001</v>
      </c>
    </row>
    <row r="78" spans="1:5" x14ac:dyDescent="0.2">
      <c r="A78" s="70">
        <v>5103</v>
      </c>
      <c r="B78" s="70" t="s">
        <v>596</v>
      </c>
      <c r="C78" s="252" t="s">
        <v>525</v>
      </c>
      <c r="D78" s="253">
        <v>9.9</v>
      </c>
      <c r="E78" s="254">
        <f t="shared" si="1"/>
        <v>10.89</v>
      </c>
    </row>
    <row r="79" spans="1:5" x14ac:dyDescent="0.2">
      <c r="A79" s="70">
        <v>11712</v>
      </c>
      <c r="B79" s="70" t="s">
        <v>597</v>
      </c>
      <c r="C79" s="252" t="s">
        <v>525</v>
      </c>
      <c r="D79" s="253">
        <v>23.06</v>
      </c>
      <c r="E79" s="254">
        <f t="shared" si="1"/>
        <v>25.366</v>
      </c>
    </row>
    <row r="80" spans="1:5" x14ac:dyDescent="0.2">
      <c r="A80" s="70">
        <v>11717</v>
      </c>
      <c r="B80" s="70" t="s">
        <v>598</v>
      </c>
      <c r="C80" s="252" t="s">
        <v>525</v>
      </c>
      <c r="D80" s="253">
        <v>25.05</v>
      </c>
      <c r="E80" s="254">
        <f t="shared" si="1"/>
        <v>27.555000000000003</v>
      </c>
    </row>
    <row r="81" spans="1:5" x14ac:dyDescent="0.2">
      <c r="A81" s="70">
        <v>11714</v>
      </c>
      <c r="B81" s="70" t="s">
        <v>599</v>
      </c>
      <c r="C81" s="252" t="s">
        <v>525</v>
      </c>
      <c r="D81" s="253">
        <v>31.17</v>
      </c>
      <c r="E81" s="254">
        <f t="shared" si="1"/>
        <v>34.287000000000006</v>
      </c>
    </row>
    <row r="82" spans="1:5" x14ac:dyDescent="0.2">
      <c r="A82" s="70">
        <v>11715</v>
      </c>
      <c r="B82" s="70" t="s">
        <v>600</v>
      </c>
      <c r="C82" s="252" t="s">
        <v>525</v>
      </c>
      <c r="D82" s="253">
        <v>35.869999999999997</v>
      </c>
      <c r="E82" s="254">
        <f t="shared" si="1"/>
        <v>39.457000000000001</v>
      </c>
    </row>
    <row r="83" spans="1:5" x14ac:dyDescent="0.2">
      <c r="A83" s="70">
        <v>11880</v>
      </c>
      <c r="B83" s="70" t="s">
        <v>601</v>
      </c>
      <c r="C83" s="252" t="s">
        <v>525</v>
      </c>
      <c r="D83" s="253">
        <v>64.48</v>
      </c>
      <c r="E83" s="254">
        <f t="shared" si="1"/>
        <v>70.928000000000011</v>
      </c>
    </row>
    <row r="84" spans="1:5" x14ac:dyDescent="0.2">
      <c r="A84" s="70">
        <v>585</v>
      </c>
      <c r="B84" s="70" t="s">
        <v>602</v>
      </c>
      <c r="C84" s="252" t="s">
        <v>522</v>
      </c>
      <c r="D84" s="253">
        <v>32.49</v>
      </c>
      <c r="E84" s="254">
        <f t="shared" si="1"/>
        <v>35.739000000000004</v>
      </c>
    </row>
    <row r="85" spans="1:5" x14ac:dyDescent="0.2">
      <c r="A85" s="70">
        <v>4777</v>
      </c>
      <c r="B85" s="70" t="s">
        <v>603</v>
      </c>
      <c r="C85" s="252" t="s">
        <v>522</v>
      </c>
      <c r="D85" s="253">
        <v>4.38</v>
      </c>
      <c r="E85" s="254">
        <f t="shared" si="1"/>
        <v>4.8180000000000005</v>
      </c>
    </row>
    <row r="86" spans="1:5" x14ac:dyDescent="0.2">
      <c r="A86" s="70">
        <v>587</v>
      </c>
      <c r="B86" s="70" t="s">
        <v>604</v>
      </c>
      <c r="C86" s="252" t="s">
        <v>522</v>
      </c>
      <c r="D86" s="253">
        <v>34.82</v>
      </c>
      <c r="E86" s="254">
        <f t="shared" si="1"/>
        <v>38.302000000000007</v>
      </c>
    </row>
    <row r="87" spans="1:5" x14ac:dyDescent="0.2">
      <c r="A87" s="70">
        <v>590</v>
      </c>
      <c r="B87" s="70" t="s">
        <v>605</v>
      </c>
      <c r="C87" s="252" t="s">
        <v>522</v>
      </c>
      <c r="D87" s="253">
        <v>33.65</v>
      </c>
      <c r="E87" s="254">
        <f t="shared" si="1"/>
        <v>37.015000000000001</v>
      </c>
    </row>
    <row r="88" spans="1:5" x14ac:dyDescent="0.2">
      <c r="A88" s="70">
        <v>592</v>
      </c>
      <c r="B88" s="70" t="s">
        <v>606</v>
      </c>
      <c r="C88" s="252" t="s">
        <v>522</v>
      </c>
      <c r="D88" s="253">
        <v>34.82</v>
      </c>
      <c r="E88" s="254">
        <f t="shared" si="1"/>
        <v>38.302000000000007</v>
      </c>
    </row>
    <row r="89" spans="1:5" x14ac:dyDescent="0.2">
      <c r="A89" s="70">
        <v>586</v>
      </c>
      <c r="B89" s="70" t="s">
        <v>607</v>
      </c>
      <c r="C89" s="252" t="s">
        <v>593</v>
      </c>
      <c r="D89" s="253">
        <v>20.47</v>
      </c>
      <c r="E89" s="254">
        <f t="shared" si="1"/>
        <v>22.516999999999999</v>
      </c>
    </row>
    <row r="90" spans="1:5" x14ac:dyDescent="0.2">
      <c r="A90" s="70">
        <v>591</v>
      </c>
      <c r="B90" s="70" t="s">
        <v>608</v>
      </c>
      <c r="C90" s="252" t="s">
        <v>522</v>
      </c>
      <c r="D90" s="253">
        <v>32.49</v>
      </c>
      <c r="E90" s="254">
        <f t="shared" si="1"/>
        <v>35.739000000000004</v>
      </c>
    </row>
    <row r="91" spans="1:5" x14ac:dyDescent="0.2">
      <c r="A91" s="70">
        <v>588</v>
      </c>
      <c r="B91" s="70" t="s">
        <v>609</v>
      </c>
      <c r="C91" s="252" t="s">
        <v>593</v>
      </c>
      <c r="D91" s="253">
        <v>32.380000000000003</v>
      </c>
      <c r="E91" s="254">
        <f t="shared" si="1"/>
        <v>35.618000000000009</v>
      </c>
    </row>
    <row r="92" spans="1:5" x14ac:dyDescent="0.2">
      <c r="A92" s="70">
        <v>589</v>
      </c>
      <c r="B92" s="70" t="s">
        <v>610</v>
      </c>
      <c r="C92" s="252" t="s">
        <v>593</v>
      </c>
      <c r="D92" s="253">
        <v>54.73</v>
      </c>
      <c r="E92" s="254">
        <f t="shared" si="1"/>
        <v>60.203000000000003</v>
      </c>
    </row>
    <row r="93" spans="1:5" x14ac:dyDescent="0.2">
      <c r="A93" s="70">
        <v>584</v>
      </c>
      <c r="B93" s="70" t="s">
        <v>611</v>
      </c>
      <c r="C93" s="252" t="s">
        <v>593</v>
      </c>
      <c r="D93" s="253">
        <v>34.58</v>
      </c>
      <c r="E93" s="254">
        <f t="shared" si="1"/>
        <v>38.038000000000004</v>
      </c>
    </row>
    <row r="94" spans="1:5" x14ac:dyDescent="0.2">
      <c r="A94" s="70">
        <v>4912</v>
      </c>
      <c r="B94" s="70" t="s">
        <v>612</v>
      </c>
      <c r="C94" s="252" t="s">
        <v>522</v>
      </c>
      <c r="D94" s="253">
        <v>5.09</v>
      </c>
      <c r="E94" s="254">
        <f t="shared" si="1"/>
        <v>5.5990000000000002</v>
      </c>
    </row>
    <row r="95" spans="1:5" x14ac:dyDescent="0.2">
      <c r="A95" s="70">
        <v>574</v>
      </c>
      <c r="B95" s="70" t="s">
        <v>613</v>
      </c>
      <c r="C95" s="252" t="s">
        <v>593</v>
      </c>
      <c r="D95" s="253">
        <v>21.41</v>
      </c>
      <c r="E95" s="254">
        <f t="shared" si="1"/>
        <v>23.551000000000002</v>
      </c>
    </row>
    <row r="96" spans="1:5" x14ac:dyDescent="0.2">
      <c r="A96" s="70">
        <v>567</v>
      </c>
      <c r="B96" s="70" t="s">
        <v>614</v>
      </c>
      <c r="C96" s="252" t="s">
        <v>593</v>
      </c>
      <c r="D96" s="253">
        <v>7.93</v>
      </c>
      <c r="E96" s="254">
        <f t="shared" si="1"/>
        <v>8.7230000000000008</v>
      </c>
    </row>
    <row r="97" spans="1:5" x14ac:dyDescent="0.2">
      <c r="A97" s="70">
        <v>568</v>
      </c>
      <c r="B97" s="70" t="s">
        <v>615</v>
      </c>
      <c r="C97" s="252" t="s">
        <v>593</v>
      </c>
      <c r="D97" s="253">
        <v>48.03</v>
      </c>
      <c r="E97" s="254">
        <f t="shared" si="1"/>
        <v>52.833000000000006</v>
      </c>
    </row>
    <row r="98" spans="1:5" x14ac:dyDescent="0.2">
      <c r="A98" s="70">
        <v>569</v>
      </c>
      <c r="B98" s="70" t="s">
        <v>616</v>
      </c>
      <c r="C98" s="252" t="s">
        <v>522</v>
      </c>
      <c r="D98" s="253">
        <v>6.68</v>
      </c>
      <c r="E98" s="254">
        <f t="shared" si="1"/>
        <v>7.3479999999999999</v>
      </c>
    </row>
    <row r="99" spans="1:5" x14ac:dyDescent="0.2">
      <c r="A99" s="70">
        <v>1210</v>
      </c>
      <c r="B99" s="70" t="s">
        <v>617</v>
      </c>
      <c r="C99" s="252" t="s">
        <v>525</v>
      </c>
      <c r="D99" s="253">
        <v>8.11</v>
      </c>
      <c r="E99" s="254">
        <f t="shared" si="1"/>
        <v>8.9209999999999994</v>
      </c>
    </row>
    <row r="100" spans="1:5" x14ac:dyDescent="0.2">
      <c r="A100" s="70">
        <v>1203</v>
      </c>
      <c r="B100" s="70" t="s">
        <v>618</v>
      </c>
      <c r="C100" s="252" t="s">
        <v>525</v>
      </c>
      <c r="D100" s="253">
        <v>7.86</v>
      </c>
      <c r="E100" s="254">
        <f t="shared" si="1"/>
        <v>8.6460000000000008</v>
      </c>
    </row>
    <row r="101" spans="1:5" x14ac:dyDescent="0.2">
      <c r="A101" s="70">
        <v>1197</v>
      </c>
      <c r="B101" s="70" t="s">
        <v>619</v>
      </c>
      <c r="C101" s="252" t="s">
        <v>525</v>
      </c>
      <c r="D101" s="253">
        <v>1</v>
      </c>
      <c r="E101" s="254">
        <f t="shared" si="1"/>
        <v>1.1000000000000001</v>
      </c>
    </row>
    <row r="102" spans="1:5" x14ac:dyDescent="0.2">
      <c r="A102" s="70">
        <v>1202</v>
      </c>
      <c r="B102" s="70" t="s">
        <v>620</v>
      </c>
      <c r="C102" s="252" t="s">
        <v>525</v>
      </c>
      <c r="D102" s="253">
        <v>2.7</v>
      </c>
      <c r="E102" s="254">
        <f t="shared" si="1"/>
        <v>2.9700000000000006</v>
      </c>
    </row>
    <row r="103" spans="1:5" x14ac:dyDescent="0.2">
      <c r="A103" s="70">
        <v>1188</v>
      </c>
      <c r="B103" s="70" t="s">
        <v>621</v>
      </c>
      <c r="C103" s="252" t="s">
        <v>525</v>
      </c>
      <c r="D103" s="253">
        <v>15.99</v>
      </c>
      <c r="E103" s="254">
        <f t="shared" si="1"/>
        <v>17.589000000000002</v>
      </c>
    </row>
    <row r="104" spans="1:5" x14ac:dyDescent="0.2">
      <c r="A104" s="70">
        <v>1211</v>
      </c>
      <c r="B104" s="70" t="s">
        <v>622</v>
      </c>
      <c r="C104" s="252" t="s">
        <v>525</v>
      </c>
      <c r="D104" s="253">
        <v>8.25</v>
      </c>
      <c r="E104" s="254">
        <f t="shared" si="1"/>
        <v>9.0750000000000011</v>
      </c>
    </row>
    <row r="105" spans="1:5" x14ac:dyDescent="0.2">
      <c r="A105" s="70">
        <v>1198</v>
      </c>
      <c r="B105" s="70" t="s">
        <v>623</v>
      </c>
      <c r="C105" s="252" t="s">
        <v>525</v>
      </c>
      <c r="D105" s="253">
        <v>1.48</v>
      </c>
      <c r="E105" s="254">
        <f t="shared" si="1"/>
        <v>1.6280000000000001</v>
      </c>
    </row>
    <row r="106" spans="1:5" x14ac:dyDescent="0.2">
      <c r="A106" s="70">
        <v>1199</v>
      </c>
      <c r="B106" s="70" t="s">
        <v>624</v>
      </c>
      <c r="C106" s="252" t="s">
        <v>525</v>
      </c>
      <c r="D106" s="253">
        <v>20.88</v>
      </c>
      <c r="E106" s="254">
        <f t="shared" si="1"/>
        <v>22.968</v>
      </c>
    </row>
    <row r="107" spans="1:5" x14ac:dyDescent="0.2">
      <c r="A107" s="70">
        <v>1200</v>
      </c>
      <c r="B107" s="70" t="s">
        <v>625</v>
      </c>
      <c r="C107" s="252" t="s">
        <v>525</v>
      </c>
      <c r="D107" s="253">
        <v>5.65</v>
      </c>
      <c r="E107" s="254">
        <f t="shared" si="1"/>
        <v>6.2150000000000007</v>
      </c>
    </row>
    <row r="108" spans="1:5" x14ac:dyDescent="0.2">
      <c r="A108" s="70">
        <v>12909</v>
      </c>
      <c r="B108" s="70" t="s">
        <v>626</v>
      </c>
      <c r="C108" s="252" t="s">
        <v>525</v>
      </c>
      <c r="D108" s="253">
        <v>2.56</v>
      </c>
      <c r="E108" s="254">
        <f t="shared" si="1"/>
        <v>2.8160000000000003</v>
      </c>
    </row>
    <row r="109" spans="1:5" x14ac:dyDescent="0.2">
      <c r="A109" s="70">
        <v>12910</v>
      </c>
      <c r="B109" s="70" t="s">
        <v>627</v>
      </c>
      <c r="C109" s="252" t="s">
        <v>525</v>
      </c>
      <c r="D109" s="253">
        <v>4.28</v>
      </c>
      <c r="E109" s="254">
        <f t="shared" si="1"/>
        <v>4.7080000000000011</v>
      </c>
    </row>
    <row r="110" spans="1:5" x14ac:dyDescent="0.2">
      <c r="A110" s="70">
        <v>1191</v>
      </c>
      <c r="B110" s="70" t="s">
        <v>628</v>
      </c>
      <c r="C110" s="252" t="s">
        <v>525</v>
      </c>
      <c r="D110" s="253">
        <v>0.73</v>
      </c>
      <c r="E110" s="254">
        <f t="shared" si="1"/>
        <v>0.80300000000000005</v>
      </c>
    </row>
    <row r="111" spans="1:5" x14ac:dyDescent="0.2">
      <c r="A111" s="70">
        <v>1185</v>
      </c>
      <c r="B111" s="70" t="s">
        <v>629</v>
      </c>
      <c r="C111" s="252" t="s">
        <v>525</v>
      </c>
      <c r="D111" s="253">
        <v>0.83</v>
      </c>
      <c r="E111" s="254">
        <f t="shared" si="1"/>
        <v>0.91300000000000003</v>
      </c>
    </row>
    <row r="112" spans="1:5" x14ac:dyDescent="0.2">
      <c r="A112" s="70">
        <v>1189</v>
      </c>
      <c r="B112" s="70" t="s">
        <v>630</v>
      </c>
      <c r="C112" s="252" t="s">
        <v>525</v>
      </c>
      <c r="D112" s="253">
        <v>1.44</v>
      </c>
      <c r="E112" s="254">
        <f t="shared" si="1"/>
        <v>1.5840000000000001</v>
      </c>
    </row>
    <row r="113" spans="1:5" x14ac:dyDescent="0.2">
      <c r="A113" s="70">
        <v>1193</v>
      </c>
      <c r="B113" s="70" t="s">
        <v>631</v>
      </c>
      <c r="C113" s="252" t="s">
        <v>525</v>
      </c>
      <c r="D113" s="253">
        <v>2.78</v>
      </c>
      <c r="E113" s="254">
        <f t="shared" si="1"/>
        <v>3.0579999999999998</v>
      </c>
    </row>
    <row r="114" spans="1:5" x14ac:dyDescent="0.2">
      <c r="A114" s="70">
        <v>1194</v>
      </c>
      <c r="B114" s="70" t="s">
        <v>632</v>
      </c>
      <c r="C114" s="252" t="s">
        <v>525</v>
      </c>
      <c r="D114" s="253">
        <v>5.26</v>
      </c>
      <c r="E114" s="254">
        <f t="shared" si="1"/>
        <v>5.7860000000000005</v>
      </c>
    </row>
    <row r="115" spans="1:5" x14ac:dyDescent="0.2">
      <c r="A115" s="70">
        <v>1195</v>
      </c>
      <c r="B115" s="70" t="s">
        <v>633</v>
      </c>
      <c r="C115" s="252" t="s">
        <v>525</v>
      </c>
      <c r="D115" s="253">
        <v>7.92</v>
      </c>
      <c r="E115" s="254">
        <f t="shared" si="1"/>
        <v>8.7119999999999997</v>
      </c>
    </row>
    <row r="116" spans="1:5" x14ac:dyDescent="0.2">
      <c r="A116" s="70">
        <v>1204</v>
      </c>
      <c r="B116" s="70" t="s">
        <v>634</v>
      </c>
      <c r="C116" s="252" t="s">
        <v>525</v>
      </c>
      <c r="D116" s="253">
        <v>14.4</v>
      </c>
      <c r="E116" s="254">
        <f t="shared" si="1"/>
        <v>15.840000000000002</v>
      </c>
    </row>
    <row r="117" spans="1:5" x14ac:dyDescent="0.2">
      <c r="A117" s="70">
        <v>1205</v>
      </c>
      <c r="B117" s="70" t="s">
        <v>635</v>
      </c>
      <c r="C117" s="252" t="s">
        <v>525</v>
      </c>
      <c r="D117" s="253">
        <v>34.159999999999997</v>
      </c>
      <c r="E117" s="254">
        <f t="shared" si="1"/>
        <v>37.576000000000001</v>
      </c>
    </row>
    <row r="118" spans="1:5" x14ac:dyDescent="0.2">
      <c r="A118" s="70">
        <v>39416</v>
      </c>
      <c r="B118" s="70" t="s">
        <v>636</v>
      </c>
      <c r="C118" s="252" t="s">
        <v>555</v>
      </c>
      <c r="D118" s="256">
        <v>24.26</v>
      </c>
      <c r="E118" s="254">
        <f t="shared" si="1"/>
        <v>26.686000000000003</v>
      </c>
    </row>
    <row r="119" spans="1:5" x14ac:dyDescent="0.2">
      <c r="A119" s="70">
        <v>39412</v>
      </c>
      <c r="B119" s="70" t="s">
        <v>637</v>
      </c>
      <c r="C119" s="252" t="s">
        <v>555</v>
      </c>
      <c r="D119" s="256">
        <v>17.149999999999999</v>
      </c>
      <c r="E119" s="254">
        <f t="shared" si="1"/>
        <v>18.864999999999998</v>
      </c>
    </row>
    <row r="120" spans="1:5" x14ac:dyDescent="0.2">
      <c r="A120" s="70">
        <v>11134</v>
      </c>
      <c r="B120" s="70" t="s">
        <v>638</v>
      </c>
      <c r="C120" s="252" t="s">
        <v>555</v>
      </c>
      <c r="D120" s="256">
        <v>31.91</v>
      </c>
      <c r="E120" s="254">
        <f t="shared" si="1"/>
        <v>35.101000000000006</v>
      </c>
    </row>
    <row r="121" spans="1:5" x14ac:dyDescent="0.2">
      <c r="A121" s="70">
        <v>1379</v>
      </c>
      <c r="B121" s="70" t="s">
        <v>639</v>
      </c>
      <c r="C121" s="252" t="s">
        <v>522</v>
      </c>
      <c r="D121" s="253">
        <v>0.47</v>
      </c>
      <c r="E121" s="254">
        <f t="shared" si="1"/>
        <v>0.51700000000000002</v>
      </c>
    </row>
    <row r="122" spans="1:5" x14ac:dyDescent="0.2">
      <c r="A122" s="70">
        <v>11849</v>
      </c>
      <c r="B122" s="70" t="s">
        <v>640</v>
      </c>
      <c r="C122" s="252" t="s">
        <v>641</v>
      </c>
      <c r="D122" s="253">
        <v>13.95</v>
      </c>
      <c r="E122" s="254">
        <f t="shared" si="1"/>
        <v>15.345000000000001</v>
      </c>
    </row>
    <row r="123" spans="1:5" x14ac:dyDescent="0.2">
      <c r="A123" s="70">
        <v>12623</v>
      </c>
      <c r="B123" s="70" t="s">
        <v>642</v>
      </c>
      <c r="C123" s="252" t="s">
        <v>593</v>
      </c>
      <c r="D123" s="253">
        <v>10.69</v>
      </c>
      <c r="E123" s="254">
        <f t="shared" si="1"/>
        <v>11.759</v>
      </c>
    </row>
    <row r="124" spans="1:5" x14ac:dyDescent="0.2">
      <c r="A124" s="70">
        <v>1607</v>
      </c>
      <c r="B124" s="70" t="s">
        <v>643</v>
      </c>
      <c r="C124" s="252" t="s">
        <v>644</v>
      </c>
      <c r="D124" s="253">
        <v>0.11</v>
      </c>
      <c r="E124" s="254">
        <f t="shared" si="1"/>
        <v>0.12100000000000001</v>
      </c>
    </row>
    <row r="125" spans="1:5" x14ac:dyDescent="0.2">
      <c r="A125" s="70">
        <v>38169</v>
      </c>
      <c r="B125" s="70" t="s">
        <v>645</v>
      </c>
      <c r="C125" s="252" t="s">
        <v>644</v>
      </c>
      <c r="D125" s="253">
        <v>56.75</v>
      </c>
      <c r="E125" s="254">
        <f t="shared" si="1"/>
        <v>62.425000000000004</v>
      </c>
    </row>
    <row r="126" spans="1:5" x14ac:dyDescent="0.2">
      <c r="A126" s="70">
        <v>6142</v>
      </c>
      <c r="B126" s="70" t="s">
        <v>646</v>
      </c>
      <c r="C126" s="252" t="s">
        <v>525</v>
      </c>
      <c r="D126" s="253">
        <v>5.43</v>
      </c>
      <c r="E126" s="254">
        <f t="shared" si="1"/>
        <v>5.9729999999999999</v>
      </c>
    </row>
    <row r="127" spans="1:5" x14ac:dyDescent="0.2">
      <c r="A127" s="70">
        <v>5328</v>
      </c>
      <c r="B127" s="70" t="s">
        <v>647</v>
      </c>
      <c r="C127" s="252" t="s">
        <v>525</v>
      </c>
      <c r="D127" s="253">
        <v>3.8</v>
      </c>
      <c r="E127" s="254">
        <f t="shared" si="1"/>
        <v>4.18</v>
      </c>
    </row>
    <row r="128" spans="1:5" x14ac:dyDescent="0.2">
      <c r="A128" s="70">
        <v>7181</v>
      </c>
      <c r="B128" s="70" t="s">
        <v>648</v>
      </c>
      <c r="C128" s="252" t="s">
        <v>525</v>
      </c>
      <c r="D128" s="256">
        <v>2.08</v>
      </c>
      <c r="E128" s="254">
        <f t="shared" si="1"/>
        <v>2.2880000000000003</v>
      </c>
    </row>
    <row r="129" spans="1:5" x14ac:dyDescent="0.2">
      <c r="A129" s="70">
        <v>1926</v>
      </c>
      <c r="B129" s="70" t="s">
        <v>649</v>
      </c>
      <c r="C129" s="252" t="s">
        <v>525</v>
      </c>
      <c r="D129" s="253">
        <v>1.21</v>
      </c>
      <c r="E129" s="254">
        <f t="shared" si="1"/>
        <v>1.331</v>
      </c>
    </row>
    <row r="130" spans="1:5" x14ac:dyDescent="0.2">
      <c r="A130" s="70">
        <v>1927</v>
      </c>
      <c r="B130" s="70" t="s">
        <v>650</v>
      </c>
      <c r="C130" s="252" t="s">
        <v>525</v>
      </c>
      <c r="D130" s="253">
        <v>1.59</v>
      </c>
      <c r="E130" s="254">
        <f t="shared" si="1"/>
        <v>1.7490000000000003</v>
      </c>
    </row>
    <row r="131" spans="1:5" x14ac:dyDescent="0.2">
      <c r="A131" s="70">
        <v>1923</v>
      </c>
      <c r="B131" s="70" t="s">
        <v>651</v>
      </c>
      <c r="C131" s="252" t="s">
        <v>525</v>
      </c>
      <c r="D131" s="253">
        <v>2.61</v>
      </c>
      <c r="E131" s="254">
        <f t="shared" si="1"/>
        <v>2.871</v>
      </c>
    </row>
    <row r="132" spans="1:5" x14ac:dyDescent="0.2">
      <c r="A132" s="70">
        <v>1929</v>
      </c>
      <c r="B132" s="70" t="s">
        <v>652</v>
      </c>
      <c r="C132" s="252" t="s">
        <v>525</v>
      </c>
      <c r="D132" s="253">
        <v>4.28</v>
      </c>
      <c r="E132" s="254">
        <f t="shared" si="1"/>
        <v>4.7080000000000011</v>
      </c>
    </row>
    <row r="133" spans="1:5" x14ac:dyDescent="0.2">
      <c r="A133" s="70">
        <v>1930</v>
      </c>
      <c r="B133" s="70" t="s">
        <v>653</v>
      </c>
      <c r="C133" s="252" t="s">
        <v>525</v>
      </c>
      <c r="D133" s="253">
        <v>8.2899999999999991</v>
      </c>
      <c r="E133" s="254">
        <f t="shared" si="1"/>
        <v>9.1189999999999998</v>
      </c>
    </row>
    <row r="134" spans="1:5" x14ac:dyDescent="0.2">
      <c r="A134" s="70">
        <v>1924</v>
      </c>
      <c r="B134" s="70" t="s">
        <v>654</v>
      </c>
      <c r="C134" s="252" t="s">
        <v>525</v>
      </c>
      <c r="D134" s="253">
        <v>14.29</v>
      </c>
      <c r="E134" s="254">
        <f t="shared" si="1"/>
        <v>15.719000000000001</v>
      </c>
    </row>
    <row r="135" spans="1:5" x14ac:dyDescent="0.2">
      <c r="A135" s="70">
        <v>1922</v>
      </c>
      <c r="B135" s="70" t="s">
        <v>655</v>
      </c>
      <c r="C135" s="252" t="s">
        <v>525</v>
      </c>
      <c r="D135" s="253">
        <v>21.23</v>
      </c>
      <c r="E135" s="254">
        <f t="shared" si="1"/>
        <v>23.353000000000002</v>
      </c>
    </row>
    <row r="136" spans="1:5" x14ac:dyDescent="0.2">
      <c r="A136" s="70">
        <v>1953</v>
      </c>
      <c r="B136" s="70" t="s">
        <v>656</v>
      </c>
      <c r="C136" s="252" t="s">
        <v>525</v>
      </c>
      <c r="D136" s="253">
        <v>37.1</v>
      </c>
      <c r="E136" s="254">
        <f t="shared" si="1"/>
        <v>40.81</v>
      </c>
    </row>
    <row r="137" spans="1:5" x14ac:dyDescent="0.2">
      <c r="A137" s="70">
        <v>1955</v>
      </c>
      <c r="B137" s="70" t="s">
        <v>657</v>
      </c>
      <c r="C137" s="252" t="s">
        <v>525</v>
      </c>
      <c r="D137" s="253">
        <v>1.6</v>
      </c>
      <c r="E137" s="254">
        <f t="shared" si="1"/>
        <v>1.7600000000000002</v>
      </c>
    </row>
    <row r="138" spans="1:5" x14ac:dyDescent="0.2">
      <c r="A138" s="70">
        <v>1956</v>
      </c>
      <c r="B138" s="70" t="s">
        <v>658</v>
      </c>
      <c r="C138" s="252" t="s">
        <v>525</v>
      </c>
      <c r="D138" s="253">
        <v>2.0699999999999998</v>
      </c>
      <c r="E138" s="254">
        <f t="shared" si="1"/>
        <v>2.2770000000000001</v>
      </c>
    </row>
    <row r="139" spans="1:5" x14ac:dyDescent="0.2">
      <c r="A139" s="70">
        <v>1957</v>
      </c>
      <c r="B139" s="70" t="s">
        <v>659</v>
      </c>
      <c r="C139" s="252" t="s">
        <v>525</v>
      </c>
      <c r="D139" s="253">
        <v>4.7</v>
      </c>
      <c r="E139" s="254">
        <f t="shared" ref="E139:E202" si="2">D139*1.1</f>
        <v>5.1700000000000008</v>
      </c>
    </row>
    <row r="140" spans="1:5" x14ac:dyDescent="0.2">
      <c r="A140" s="70">
        <v>1958</v>
      </c>
      <c r="B140" s="70" t="s">
        <v>660</v>
      </c>
      <c r="C140" s="252" t="s">
        <v>525</v>
      </c>
      <c r="D140" s="253">
        <v>9.35</v>
      </c>
      <c r="E140" s="254">
        <f t="shared" si="2"/>
        <v>10.285</v>
      </c>
    </row>
    <row r="141" spans="1:5" x14ac:dyDescent="0.2">
      <c r="A141" s="70">
        <v>1959</v>
      </c>
      <c r="B141" s="70" t="s">
        <v>661</v>
      </c>
      <c r="C141" s="252" t="s">
        <v>525</v>
      </c>
      <c r="D141" s="253">
        <v>10.18</v>
      </c>
      <c r="E141" s="254">
        <f t="shared" si="2"/>
        <v>11.198</v>
      </c>
    </row>
    <row r="142" spans="1:5" x14ac:dyDescent="0.2">
      <c r="A142" s="70">
        <v>1925</v>
      </c>
      <c r="B142" s="70" t="s">
        <v>662</v>
      </c>
      <c r="C142" s="252" t="s">
        <v>525</v>
      </c>
      <c r="D142" s="253">
        <v>25.17</v>
      </c>
      <c r="E142" s="254">
        <f t="shared" si="2"/>
        <v>27.687000000000005</v>
      </c>
    </row>
    <row r="143" spans="1:5" x14ac:dyDescent="0.2">
      <c r="A143" s="70">
        <v>1960</v>
      </c>
      <c r="B143" s="70" t="s">
        <v>663</v>
      </c>
      <c r="C143" s="252" t="s">
        <v>525</v>
      </c>
      <c r="D143" s="253">
        <v>35.78</v>
      </c>
      <c r="E143" s="254">
        <f t="shared" si="2"/>
        <v>39.358000000000004</v>
      </c>
    </row>
    <row r="144" spans="1:5" x14ac:dyDescent="0.2">
      <c r="A144" s="70">
        <v>1961</v>
      </c>
      <c r="B144" s="70" t="s">
        <v>664</v>
      </c>
      <c r="C144" s="252" t="s">
        <v>525</v>
      </c>
      <c r="D144" s="253">
        <v>51.42</v>
      </c>
      <c r="E144" s="254">
        <f t="shared" si="2"/>
        <v>56.562000000000005</v>
      </c>
    </row>
    <row r="145" spans="1:5" x14ac:dyDescent="0.2">
      <c r="A145" s="70">
        <v>1932</v>
      </c>
      <c r="B145" s="70" t="s">
        <v>665</v>
      </c>
      <c r="C145" s="252" t="s">
        <v>525</v>
      </c>
      <c r="D145" s="253">
        <v>6.12</v>
      </c>
      <c r="E145" s="254">
        <f t="shared" si="2"/>
        <v>6.7320000000000011</v>
      </c>
    </row>
    <row r="146" spans="1:5" x14ac:dyDescent="0.2">
      <c r="A146" s="70">
        <v>1933</v>
      </c>
      <c r="B146" s="70" t="s">
        <v>666</v>
      </c>
      <c r="C146" s="252" t="s">
        <v>525</v>
      </c>
      <c r="D146" s="253">
        <v>2.69</v>
      </c>
      <c r="E146" s="254">
        <f t="shared" si="2"/>
        <v>2.9590000000000001</v>
      </c>
    </row>
    <row r="147" spans="1:5" x14ac:dyDescent="0.2">
      <c r="A147" s="70">
        <v>1951</v>
      </c>
      <c r="B147" s="70" t="s">
        <v>667</v>
      </c>
      <c r="C147" s="252" t="s">
        <v>525</v>
      </c>
      <c r="D147" s="253">
        <v>11.97</v>
      </c>
      <c r="E147" s="254">
        <f t="shared" si="2"/>
        <v>13.167000000000002</v>
      </c>
    </row>
    <row r="148" spans="1:5" x14ac:dyDescent="0.2">
      <c r="A148" s="70">
        <v>1966</v>
      </c>
      <c r="B148" s="70" t="s">
        <v>668</v>
      </c>
      <c r="C148" s="252" t="s">
        <v>525</v>
      </c>
      <c r="D148" s="253">
        <v>13.77</v>
      </c>
      <c r="E148" s="254">
        <f t="shared" si="2"/>
        <v>15.147</v>
      </c>
    </row>
    <row r="149" spans="1:5" x14ac:dyDescent="0.2">
      <c r="A149" s="70">
        <v>1952</v>
      </c>
      <c r="B149" s="70" t="s">
        <v>669</v>
      </c>
      <c r="C149" s="252" t="s">
        <v>525</v>
      </c>
      <c r="D149" s="253">
        <v>51.72</v>
      </c>
      <c r="E149" s="254">
        <f t="shared" si="2"/>
        <v>56.892000000000003</v>
      </c>
    </row>
    <row r="150" spans="1:5" x14ac:dyDescent="0.2">
      <c r="A150" s="70">
        <v>1965</v>
      </c>
      <c r="B150" s="70" t="s">
        <v>670</v>
      </c>
      <c r="C150" s="252" t="s">
        <v>525</v>
      </c>
      <c r="D150" s="253">
        <v>27.92</v>
      </c>
      <c r="E150" s="254">
        <f t="shared" si="2"/>
        <v>30.712000000000003</v>
      </c>
    </row>
    <row r="151" spans="1:5" x14ac:dyDescent="0.2">
      <c r="A151" s="70">
        <v>10765</v>
      </c>
      <c r="B151" s="70" t="s">
        <v>671</v>
      </c>
      <c r="C151" s="252" t="s">
        <v>525</v>
      </c>
      <c r="D151" s="253">
        <v>7.05</v>
      </c>
      <c r="E151" s="254">
        <f t="shared" si="2"/>
        <v>7.7550000000000008</v>
      </c>
    </row>
    <row r="152" spans="1:5" x14ac:dyDescent="0.2">
      <c r="A152" s="70">
        <v>10767</v>
      </c>
      <c r="B152" s="70" t="s">
        <v>672</v>
      </c>
      <c r="C152" s="252" t="s">
        <v>525</v>
      </c>
      <c r="D152" s="253">
        <v>23.12</v>
      </c>
      <c r="E152" s="254">
        <f t="shared" si="2"/>
        <v>25.432000000000002</v>
      </c>
    </row>
    <row r="153" spans="1:5" x14ac:dyDescent="0.2">
      <c r="A153" s="70">
        <v>1970</v>
      </c>
      <c r="B153" s="70" t="s">
        <v>673</v>
      </c>
      <c r="C153" s="252" t="s">
        <v>525</v>
      </c>
      <c r="D153" s="253">
        <v>28.98</v>
      </c>
      <c r="E153" s="254">
        <f t="shared" si="2"/>
        <v>31.878000000000004</v>
      </c>
    </row>
    <row r="154" spans="1:5" x14ac:dyDescent="0.2">
      <c r="A154" s="70">
        <v>1967</v>
      </c>
      <c r="B154" s="70" t="s">
        <v>674</v>
      </c>
      <c r="C154" s="252" t="s">
        <v>525</v>
      </c>
      <c r="D154" s="253">
        <v>3.22</v>
      </c>
      <c r="E154" s="254">
        <f t="shared" si="2"/>
        <v>3.5420000000000007</v>
      </c>
    </row>
    <row r="155" spans="1:5" x14ac:dyDescent="0.2">
      <c r="A155" s="70">
        <v>1968</v>
      </c>
      <c r="B155" s="70" t="s">
        <v>675</v>
      </c>
      <c r="C155" s="252" t="s">
        <v>525</v>
      </c>
      <c r="D155" s="253">
        <v>6.75</v>
      </c>
      <c r="E155" s="254">
        <f t="shared" si="2"/>
        <v>7.4250000000000007</v>
      </c>
    </row>
    <row r="156" spans="1:5" x14ac:dyDescent="0.2">
      <c r="A156" s="70">
        <v>1969</v>
      </c>
      <c r="B156" s="70" t="s">
        <v>676</v>
      </c>
      <c r="C156" s="252" t="s">
        <v>525</v>
      </c>
      <c r="D156" s="253">
        <v>19.87</v>
      </c>
      <c r="E156" s="254">
        <f t="shared" si="2"/>
        <v>21.857000000000003</v>
      </c>
    </row>
    <row r="157" spans="1:5" x14ac:dyDescent="0.2">
      <c r="A157" s="70">
        <v>1941</v>
      </c>
      <c r="B157" s="70" t="s">
        <v>677</v>
      </c>
      <c r="C157" s="252" t="s">
        <v>525</v>
      </c>
      <c r="D157" s="253">
        <v>17.940000000000001</v>
      </c>
      <c r="E157" s="254">
        <f t="shared" si="2"/>
        <v>19.734000000000002</v>
      </c>
    </row>
    <row r="158" spans="1:5" x14ac:dyDescent="0.2">
      <c r="A158" s="70">
        <v>1940</v>
      </c>
      <c r="B158" s="70" t="s">
        <v>678</v>
      </c>
      <c r="C158" s="252" t="s">
        <v>525</v>
      </c>
      <c r="D158" s="253">
        <v>13.56</v>
      </c>
      <c r="E158" s="254">
        <f t="shared" si="2"/>
        <v>14.916000000000002</v>
      </c>
    </row>
    <row r="159" spans="1:5" x14ac:dyDescent="0.2">
      <c r="A159" s="70">
        <v>1937</v>
      </c>
      <c r="B159" s="70" t="s">
        <v>679</v>
      </c>
      <c r="C159" s="252" t="s">
        <v>525</v>
      </c>
      <c r="D159" s="253">
        <v>2.81</v>
      </c>
      <c r="E159" s="254">
        <f t="shared" si="2"/>
        <v>3.0910000000000002</v>
      </c>
    </row>
    <row r="160" spans="1:5" x14ac:dyDescent="0.2">
      <c r="A160" s="70">
        <v>1939</v>
      </c>
      <c r="B160" s="70" t="s">
        <v>680</v>
      </c>
      <c r="C160" s="252" t="s">
        <v>525</v>
      </c>
      <c r="D160" s="253">
        <v>5.57</v>
      </c>
      <c r="E160" s="254">
        <f t="shared" si="2"/>
        <v>6.1270000000000007</v>
      </c>
    </row>
    <row r="161" spans="1:5" x14ac:dyDescent="0.2">
      <c r="A161" s="70">
        <v>1942</v>
      </c>
      <c r="B161" s="70" t="s">
        <v>681</v>
      </c>
      <c r="C161" s="252" t="s">
        <v>525</v>
      </c>
      <c r="D161" s="253">
        <v>25.6</v>
      </c>
      <c r="E161" s="254">
        <f t="shared" si="2"/>
        <v>28.160000000000004</v>
      </c>
    </row>
    <row r="162" spans="1:5" x14ac:dyDescent="0.2">
      <c r="A162" s="70">
        <v>1938</v>
      </c>
      <c r="B162" s="70" t="s">
        <v>682</v>
      </c>
      <c r="C162" s="252" t="s">
        <v>525</v>
      </c>
      <c r="D162" s="253">
        <v>3.56</v>
      </c>
      <c r="E162" s="254">
        <f t="shared" si="2"/>
        <v>3.9160000000000004</v>
      </c>
    </row>
    <row r="163" spans="1:5" x14ac:dyDescent="0.2">
      <c r="A163" s="70">
        <v>2432</v>
      </c>
      <c r="B163" s="70" t="s">
        <v>683</v>
      </c>
      <c r="C163" s="252" t="s">
        <v>525</v>
      </c>
      <c r="D163" s="253">
        <v>32.770000000000003</v>
      </c>
      <c r="E163" s="254">
        <f t="shared" si="2"/>
        <v>36.047000000000004</v>
      </c>
    </row>
    <row r="164" spans="1:5" x14ac:dyDescent="0.2">
      <c r="A164" s="70">
        <v>2418</v>
      </c>
      <c r="B164" s="70" t="s">
        <v>684</v>
      </c>
      <c r="C164" s="252" t="s">
        <v>525</v>
      </c>
      <c r="D164" s="253">
        <v>15.2</v>
      </c>
      <c r="E164" s="254">
        <f t="shared" si="2"/>
        <v>16.72</v>
      </c>
    </row>
    <row r="165" spans="1:5" x14ac:dyDescent="0.2">
      <c r="A165" s="70">
        <v>2433</v>
      </c>
      <c r="B165" s="70" t="s">
        <v>685</v>
      </c>
      <c r="C165" s="252" t="s">
        <v>525</v>
      </c>
      <c r="D165" s="253">
        <v>11.1</v>
      </c>
      <c r="E165" s="254">
        <f t="shared" si="2"/>
        <v>12.21</v>
      </c>
    </row>
    <row r="166" spans="1:5" x14ac:dyDescent="0.2">
      <c r="A166" s="70">
        <v>2420</v>
      </c>
      <c r="B166" s="70" t="s">
        <v>686</v>
      </c>
      <c r="C166" s="252" t="s">
        <v>525</v>
      </c>
      <c r="D166" s="253">
        <v>19.059999999999999</v>
      </c>
      <c r="E166" s="254">
        <f t="shared" si="2"/>
        <v>20.966000000000001</v>
      </c>
    </row>
    <row r="167" spans="1:5" x14ac:dyDescent="0.2">
      <c r="A167" s="70">
        <v>2421</v>
      </c>
      <c r="B167" s="70" t="s">
        <v>687</v>
      </c>
      <c r="C167" s="252" t="s">
        <v>525</v>
      </c>
      <c r="D167" s="253">
        <v>41.59</v>
      </c>
      <c r="E167" s="254">
        <f t="shared" si="2"/>
        <v>45.749000000000009</v>
      </c>
    </row>
    <row r="168" spans="1:5" x14ac:dyDescent="0.2">
      <c r="A168" s="70">
        <v>11447</v>
      </c>
      <c r="B168" s="70" t="s">
        <v>688</v>
      </c>
      <c r="C168" s="252" t="s">
        <v>525</v>
      </c>
      <c r="D168" s="253">
        <v>37.67</v>
      </c>
      <c r="E168" s="254">
        <f t="shared" si="2"/>
        <v>41.437000000000005</v>
      </c>
    </row>
    <row r="169" spans="1:5" x14ac:dyDescent="0.2">
      <c r="A169" s="70">
        <v>1370</v>
      </c>
      <c r="B169" s="70" t="s">
        <v>689</v>
      </c>
      <c r="C169" s="252" t="s">
        <v>525</v>
      </c>
      <c r="D169" s="253">
        <v>67.34</v>
      </c>
      <c r="E169" s="254">
        <f t="shared" si="2"/>
        <v>74.074000000000012</v>
      </c>
    </row>
    <row r="170" spans="1:5" x14ac:dyDescent="0.2">
      <c r="A170" s="70">
        <v>12624</v>
      </c>
      <c r="B170" s="70" t="s">
        <v>690</v>
      </c>
      <c r="C170" s="252" t="s">
        <v>525</v>
      </c>
      <c r="D170" s="253">
        <v>10.26</v>
      </c>
      <c r="E170" s="254">
        <f t="shared" si="2"/>
        <v>11.286000000000001</v>
      </c>
    </row>
    <row r="171" spans="1:5" x14ac:dyDescent="0.2">
      <c r="A171" s="70">
        <v>11683</v>
      </c>
      <c r="B171" s="70" t="s">
        <v>691</v>
      </c>
      <c r="C171" s="252" t="s">
        <v>525</v>
      </c>
      <c r="D171" s="253">
        <v>26.07</v>
      </c>
      <c r="E171" s="254">
        <f t="shared" si="2"/>
        <v>28.677000000000003</v>
      </c>
    </row>
    <row r="172" spans="1:5" x14ac:dyDescent="0.2">
      <c r="A172" s="70">
        <v>11684</v>
      </c>
      <c r="B172" s="70" t="s">
        <v>692</v>
      </c>
      <c r="C172" s="252" t="s">
        <v>525</v>
      </c>
      <c r="D172" s="253">
        <v>28.54</v>
      </c>
      <c r="E172" s="254">
        <f t="shared" si="2"/>
        <v>31.394000000000002</v>
      </c>
    </row>
    <row r="173" spans="1:5" x14ac:dyDescent="0.2">
      <c r="A173" s="70">
        <v>6141</v>
      </c>
      <c r="B173" s="70" t="s">
        <v>693</v>
      </c>
      <c r="C173" s="252" t="s">
        <v>525</v>
      </c>
      <c r="D173" s="253">
        <v>2.8</v>
      </c>
      <c r="E173" s="254">
        <f t="shared" si="2"/>
        <v>3.08</v>
      </c>
    </row>
    <row r="174" spans="1:5" x14ac:dyDescent="0.2">
      <c r="A174" s="70">
        <v>11681</v>
      </c>
      <c r="B174" s="70" t="s">
        <v>694</v>
      </c>
      <c r="C174" s="252" t="s">
        <v>525</v>
      </c>
      <c r="D174" s="253">
        <v>4.9000000000000004</v>
      </c>
      <c r="E174" s="254">
        <f t="shared" si="2"/>
        <v>5.3900000000000006</v>
      </c>
    </row>
    <row r="175" spans="1:5" x14ac:dyDescent="0.2">
      <c r="A175" s="70">
        <v>39017</v>
      </c>
      <c r="B175" s="70" t="s">
        <v>695</v>
      </c>
      <c r="C175" s="252" t="s">
        <v>525</v>
      </c>
      <c r="D175" s="253">
        <v>0.12</v>
      </c>
      <c r="E175" s="254">
        <f t="shared" si="2"/>
        <v>0.13200000000000001</v>
      </c>
    </row>
    <row r="176" spans="1:5" x14ac:dyDescent="0.2">
      <c r="A176" s="70">
        <v>39315</v>
      </c>
      <c r="B176" s="70" t="s">
        <v>696</v>
      </c>
      <c r="C176" s="252" t="s">
        <v>525</v>
      </c>
      <c r="D176" s="253">
        <v>0.19</v>
      </c>
      <c r="E176" s="254">
        <f t="shared" si="2"/>
        <v>0.20900000000000002</v>
      </c>
    </row>
    <row r="177" spans="1:5" x14ac:dyDescent="0.2">
      <c r="A177" s="70">
        <v>39016</v>
      </c>
      <c r="B177" s="70" t="s">
        <v>697</v>
      </c>
      <c r="C177" s="252" t="s">
        <v>525</v>
      </c>
      <c r="D177" s="253">
        <v>0.19</v>
      </c>
      <c r="E177" s="254">
        <f t="shared" si="2"/>
        <v>0.20900000000000002</v>
      </c>
    </row>
    <row r="178" spans="1:5" x14ac:dyDescent="0.2">
      <c r="A178" s="70">
        <v>40432</v>
      </c>
      <c r="B178" s="70" t="s">
        <v>698</v>
      </c>
      <c r="C178" s="252" t="s">
        <v>525</v>
      </c>
      <c r="D178" s="253">
        <v>1.51</v>
      </c>
      <c r="E178" s="254">
        <f t="shared" si="2"/>
        <v>1.6610000000000003</v>
      </c>
    </row>
    <row r="179" spans="1:5" x14ac:dyDescent="0.2">
      <c r="A179" s="70">
        <v>39481</v>
      </c>
      <c r="B179" s="70" t="s">
        <v>699</v>
      </c>
      <c r="C179" s="252" t="s">
        <v>525</v>
      </c>
      <c r="D179" s="253">
        <v>0.95</v>
      </c>
      <c r="E179" s="254">
        <f t="shared" si="2"/>
        <v>1.0449999999999999</v>
      </c>
    </row>
    <row r="180" spans="1:5" x14ac:dyDescent="0.2">
      <c r="A180" s="70">
        <v>40433</v>
      </c>
      <c r="B180" s="70" t="s">
        <v>700</v>
      </c>
      <c r="C180" s="252" t="s">
        <v>525</v>
      </c>
      <c r="D180" s="253">
        <v>0.84</v>
      </c>
      <c r="E180" s="254">
        <f t="shared" si="2"/>
        <v>0.92400000000000004</v>
      </c>
    </row>
    <row r="181" spans="1:5" x14ac:dyDescent="0.2">
      <c r="A181" s="70">
        <v>38124</v>
      </c>
      <c r="B181" s="70" t="s">
        <v>701</v>
      </c>
      <c r="C181" s="252" t="s">
        <v>525</v>
      </c>
      <c r="D181" s="253">
        <v>24.05</v>
      </c>
      <c r="E181" s="254">
        <f t="shared" si="2"/>
        <v>26.455000000000002</v>
      </c>
    </row>
    <row r="182" spans="1:5" x14ac:dyDescent="0.2">
      <c r="A182" s="70">
        <v>38384</v>
      </c>
      <c r="B182" s="70" t="s">
        <v>702</v>
      </c>
      <c r="C182" s="252" t="s">
        <v>525</v>
      </c>
      <c r="D182" s="253">
        <v>16.98</v>
      </c>
      <c r="E182" s="254">
        <f t="shared" si="2"/>
        <v>18.678000000000001</v>
      </c>
    </row>
    <row r="183" spans="1:5" x14ac:dyDescent="0.2">
      <c r="A183" s="70">
        <v>13</v>
      </c>
      <c r="B183" s="70" t="s">
        <v>703</v>
      </c>
      <c r="C183" s="252" t="s">
        <v>522</v>
      </c>
      <c r="D183" s="253">
        <v>11.93</v>
      </c>
      <c r="E183" s="254">
        <f t="shared" si="2"/>
        <v>13.123000000000001</v>
      </c>
    </row>
    <row r="184" spans="1:5" x14ac:dyDescent="0.2">
      <c r="A184" s="70">
        <v>2762</v>
      </c>
      <c r="B184" s="70" t="s">
        <v>704</v>
      </c>
      <c r="C184" s="252" t="s">
        <v>593</v>
      </c>
      <c r="D184" s="253">
        <v>6</v>
      </c>
      <c r="E184" s="254">
        <f t="shared" si="2"/>
        <v>6.6000000000000005</v>
      </c>
    </row>
    <row r="185" spans="1:5" x14ac:dyDescent="0.2">
      <c r="A185" s="70">
        <v>3081</v>
      </c>
      <c r="B185" s="70" t="s">
        <v>705</v>
      </c>
      <c r="C185" s="252" t="s">
        <v>644</v>
      </c>
      <c r="D185" s="253">
        <v>59.02</v>
      </c>
      <c r="E185" s="254">
        <f t="shared" si="2"/>
        <v>64.922000000000011</v>
      </c>
    </row>
    <row r="186" spans="1:5" x14ac:dyDescent="0.2">
      <c r="A186" s="70">
        <v>38151</v>
      </c>
      <c r="B186" s="70" t="s">
        <v>706</v>
      </c>
      <c r="C186" s="252" t="s">
        <v>644</v>
      </c>
      <c r="D186" s="256">
        <v>36.950000000000003</v>
      </c>
      <c r="E186" s="254">
        <f t="shared" si="2"/>
        <v>40.645000000000003</v>
      </c>
    </row>
    <row r="187" spans="1:5" x14ac:dyDescent="0.2">
      <c r="A187" s="70">
        <v>38152</v>
      </c>
      <c r="B187" s="70" t="s">
        <v>707</v>
      </c>
      <c r="C187" s="252" t="s">
        <v>644</v>
      </c>
      <c r="D187" s="256">
        <v>53.48</v>
      </c>
      <c r="E187" s="254">
        <f t="shared" si="2"/>
        <v>58.828000000000003</v>
      </c>
    </row>
    <row r="188" spans="1:5" x14ac:dyDescent="0.2">
      <c r="A188" s="70">
        <v>3090</v>
      </c>
      <c r="B188" s="70" t="s">
        <v>708</v>
      </c>
      <c r="C188" s="252" t="s">
        <v>644</v>
      </c>
      <c r="D188" s="256">
        <v>31.53</v>
      </c>
      <c r="E188" s="254">
        <f t="shared" si="2"/>
        <v>34.683000000000007</v>
      </c>
    </row>
    <row r="189" spans="1:5" x14ac:dyDescent="0.2">
      <c r="A189" s="70">
        <v>3093</v>
      </c>
      <c r="B189" s="70" t="s">
        <v>709</v>
      </c>
      <c r="C189" s="252" t="s">
        <v>644</v>
      </c>
      <c r="D189" s="256">
        <v>52.4</v>
      </c>
      <c r="E189" s="254">
        <f t="shared" si="2"/>
        <v>57.64</v>
      </c>
    </row>
    <row r="190" spans="1:5" x14ac:dyDescent="0.2">
      <c r="A190" s="70">
        <v>11477</v>
      </c>
      <c r="B190" s="70" t="s">
        <v>710</v>
      </c>
      <c r="C190" s="252" t="s">
        <v>644</v>
      </c>
      <c r="D190" s="256">
        <v>43.21</v>
      </c>
      <c r="E190" s="254">
        <f t="shared" si="2"/>
        <v>47.531000000000006</v>
      </c>
    </row>
    <row r="191" spans="1:5" x14ac:dyDescent="0.2">
      <c r="A191" s="70">
        <v>42481</v>
      </c>
      <c r="B191" s="70" t="s">
        <v>711</v>
      </c>
      <c r="C191" s="252" t="s">
        <v>555</v>
      </c>
      <c r="D191" s="253">
        <v>23.18</v>
      </c>
      <c r="E191" s="254">
        <f t="shared" si="2"/>
        <v>25.498000000000001</v>
      </c>
    </row>
    <row r="192" spans="1:5" x14ac:dyDescent="0.2">
      <c r="A192" s="70">
        <v>11461</v>
      </c>
      <c r="B192" s="70" t="s">
        <v>712</v>
      </c>
      <c r="C192" s="252" t="s">
        <v>525</v>
      </c>
      <c r="D192" s="253">
        <v>4.45</v>
      </c>
      <c r="E192" s="254">
        <f t="shared" si="2"/>
        <v>4.8950000000000005</v>
      </c>
    </row>
    <row r="193" spans="1:5" x14ac:dyDescent="0.2">
      <c r="A193" s="70">
        <v>3106</v>
      </c>
      <c r="B193" s="70" t="s">
        <v>713</v>
      </c>
      <c r="C193" s="252" t="s">
        <v>525</v>
      </c>
      <c r="D193" s="253">
        <v>3.38</v>
      </c>
      <c r="E193" s="254">
        <f t="shared" si="2"/>
        <v>3.718</v>
      </c>
    </row>
    <row r="194" spans="1:5" x14ac:dyDescent="0.2">
      <c r="A194" s="70">
        <v>3107</v>
      </c>
      <c r="B194" s="70" t="s">
        <v>714</v>
      </c>
      <c r="C194" s="252" t="s">
        <v>525</v>
      </c>
      <c r="D194" s="253">
        <v>2.85</v>
      </c>
      <c r="E194" s="254">
        <f t="shared" si="2"/>
        <v>3.1350000000000002</v>
      </c>
    </row>
    <row r="195" spans="1:5" x14ac:dyDescent="0.2">
      <c r="A195" s="70">
        <v>37394</v>
      </c>
      <c r="B195" s="70" t="s">
        <v>715</v>
      </c>
      <c r="C195" s="252" t="s">
        <v>716</v>
      </c>
      <c r="D195" s="253">
        <v>26.64</v>
      </c>
      <c r="E195" s="254">
        <f t="shared" si="2"/>
        <v>29.304000000000002</v>
      </c>
    </row>
    <row r="196" spans="1:5" x14ac:dyDescent="0.2">
      <c r="A196" s="70">
        <v>14146</v>
      </c>
      <c r="B196" s="70" t="s">
        <v>717</v>
      </c>
      <c r="C196" s="252" t="s">
        <v>716</v>
      </c>
      <c r="D196" s="253">
        <v>42.85</v>
      </c>
      <c r="E196" s="254">
        <f t="shared" si="2"/>
        <v>47.135000000000005</v>
      </c>
    </row>
    <row r="197" spans="1:5" x14ac:dyDescent="0.2">
      <c r="A197" s="70">
        <v>12815</v>
      </c>
      <c r="B197" s="70" t="s">
        <v>718</v>
      </c>
      <c r="C197" s="252" t="s">
        <v>525</v>
      </c>
      <c r="D197" s="253">
        <v>7.47</v>
      </c>
      <c r="E197" s="254">
        <f t="shared" si="2"/>
        <v>8.2170000000000005</v>
      </c>
    </row>
    <row r="198" spans="1:5" x14ac:dyDescent="0.2">
      <c r="A198" s="70">
        <v>407</v>
      </c>
      <c r="B198" s="70" t="s">
        <v>719</v>
      </c>
      <c r="C198" s="252" t="s">
        <v>522</v>
      </c>
      <c r="D198" s="253">
        <v>55.71</v>
      </c>
      <c r="E198" s="254">
        <f t="shared" si="2"/>
        <v>61.281000000000006</v>
      </c>
    </row>
    <row r="199" spans="1:5" x14ac:dyDescent="0.2">
      <c r="A199" s="70">
        <v>39431</v>
      </c>
      <c r="B199" s="70" t="s">
        <v>720</v>
      </c>
      <c r="C199" s="252" t="s">
        <v>593</v>
      </c>
      <c r="D199" s="253">
        <v>0.19</v>
      </c>
      <c r="E199" s="254">
        <f t="shared" si="2"/>
        <v>0.20900000000000002</v>
      </c>
    </row>
    <row r="200" spans="1:5" x14ac:dyDescent="0.2">
      <c r="A200" s="70">
        <v>39432</v>
      </c>
      <c r="B200" s="70" t="s">
        <v>721</v>
      </c>
      <c r="C200" s="252" t="s">
        <v>593</v>
      </c>
      <c r="D200" s="253">
        <v>2.5099999999999998</v>
      </c>
      <c r="E200" s="254">
        <f t="shared" si="2"/>
        <v>2.7610000000000001</v>
      </c>
    </row>
    <row r="201" spans="1:5" x14ac:dyDescent="0.2">
      <c r="A201" s="70">
        <v>404</v>
      </c>
      <c r="B201" s="70" t="s">
        <v>722</v>
      </c>
      <c r="C201" s="252" t="s">
        <v>593</v>
      </c>
      <c r="D201" s="253">
        <v>0.87</v>
      </c>
      <c r="E201" s="254">
        <f t="shared" si="2"/>
        <v>0.95700000000000007</v>
      </c>
    </row>
    <row r="202" spans="1:5" x14ac:dyDescent="0.2">
      <c r="A202" s="70">
        <v>14151</v>
      </c>
      <c r="B202" s="70" t="s">
        <v>723</v>
      </c>
      <c r="C202" s="252" t="s">
        <v>525</v>
      </c>
      <c r="D202" s="253">
        <v>30.79</v>
      </c>
      <c r="E202" s="254">
        <f t="shared" si="2"/>
        <v>33.869</v>
      </c>
    </row>
    <row r="203" spans="1:5" x14ac:dyDescent="0.2">
      <c r="A203" s="70">
        <v>14153</v>
      </c>
      <c r="B203" s="70" t="s">
        <v>724</v>
      </c>
      <c r="C203" s="252" t="s">
        <v>525</v>
      </c>
      <c r="D203" s="253">
        <v>34.81</v>
      </c>
      <c r="E203" s="254">
        <f t="shared" ref="E203:E266" si="3">D203*1.1</f>
        <v>38.291000000000004</v>
      </c>
    </row>
    <row r="204" spans="1:5" x14ac:dyDescent="0.2">
      <c r="A204" s="70">
        <v>14152</v>
      </c>
      <c r="B204" s="70" t="s">
        <v>725</v>
      </c>
      <c r="C204" s="252" t="s">
        <v>525</v>
      </c>
      <c r="D204" s="253">
        <v>26.72</v>
      </c>
      <c r="E204" s="254">
        <f t="shared" si="3"/>
        <v>29.391999999999999</v>
      </c>
    </row>
    <row r="205" spans="1:5" x14ac:dyDescent="0.2">
      <c r="A205" s="70">
        <v>42015</v>
      </c>
      <c r="B205" s="70" t="s">
        <v>726</v>
      </c>
      <c r="C205" s="252" t="s">
        <v>593</v>
      </c>
      <c r="D205" s="253">
        <v>7.0000000000000007E-2</v>
      </c>
      <c r="E205" s="254">
        <f t="shared" si="3"/>
        <v>7.7000000000000013E-2</v>
      </c>
    </row>
    <row r="206" spans="1:5" x14ac:dyDescent="0.2">
      <c r="A206" s="70">
        <v>3146</v>
      </c>
      <c r="B206" s="70" t="s">
        <v>727</v>
      </c>
      <c r="C206" s="252" t="s">
        <v>525</v>
      </c>
      <c r="D206" s="253">
        <v>4.6500000000000004</v>
      </c>
      <c r="E206" s="254">
        <f t="shared" si="3"/>
        <v>5.1150000000000011</v>
      </c>
    </row>
    <row r="207" spans="1:5" x14ac:dyDescent="0.2">
      <c r="A207" s="70">
        <v>3143</v>
      </c>
      <c r="B207" s="70" t="s">
        <v>728</v>
      </c>
      <c r="C207" s="252" t="s">
        <v>525</v>
      </c>
      <c r="D207" s="253">
        <v>10.58</v>
      </c>
      <c r="E207" s="254">
        <f t="shared" si="3"/>
        <v>11.638000000000002</v>
      </c>
    </row>
    <row r="208" spans="1:5" x14ac:dyDescent="0.2">
      <c r="A208" s="70">
        <v>3148</v>
      </c>
      <c r="B208" s="70" t="s">
        <v>729</v>
      </c>
      <c r="C208" s="252" t="s">
        <v>525</v>
      </c>
      <c r="D208" s="253">
        <v>17.149999999999999</v>
      </c>
      <c r="E208" s="254">
        <f t="shared" si="3"/>
        <v>18.864999999999998</v>
      </c>
    </row>
    <row r="209" spans="1:5" x14ac:dyDescent="0.2">
      <c r="A209" s="70">
        <v>4310</v>
      </c>
      <c r="B209" s="70" t="s">
        <v>730</v>
      </c>
      <c r="C209" s="252" t="s">
        <v>525</v>
      </c>
      <c r="D209" s="253">
        <v>1.37</v>
      </c>
      <c r="E209" s="254">
        <f t="shared" si="3"/>
        <v>1.5070000000000003</v>
      </c>
    </row>
    <row r="210" spans="1:5" x14ac:dyDescent="0.2">
      <c r="A210" s="70">
        <v>4311</v>
      </c>
      <c r="B210" s="70" t="s">
        <v>731</v>
      </c>
      <c r="C210" s="252" t="s">
        <v>525</v>
      </c>
      <c r="D210" s="253">
        <v>0.96</v>
      </c>
      <c r="E210" s="254">
        <f t="shared" si="3"/>
        <v>1.056</v>
      </c>
    </row>
    <row r="211" spans="1:5" x14ac:dyDescent="0.2">
      <c r="A211" s="70">
        <v>4312</v>
      </c>
      <c r="B211" s="70" t="s">
        <v>732</v>
      </c>
      <c r="C211" s="252" t="s">
        <v>525</v>
      </c>
      <c r="D211" s="253">
        <v>1.35</v>
      </c>
      <c r="E211" s="254">
        <f t="shared" si="3"/>
        <v>1.4850000000000003</v>
      </c>
    </row>
    <row r="212" spans="1:5" x14ac:dyDescent="0.2">
      <c r="A212" s="70">
        <v>7307</v>
      </c>
      <c r="B212" s="70" t="s">
        <v>733</v>
      </c>
      <c r="C212" s="252" t="s">
        <v>641</v>
      </c>
      <c r="D212" s="253">
        <v>22.37</v>
      </c>
      <c r="E212" s="254">
        <f t="shared" si="3"/>
        <v>24.607000000000003</v>
      </c>
    </row>
    <row r="213" spans="1:5" x14ac:dyDescent="0.2">
      <c r="A213" s="70">
        <v>38122</v>
      </c>
      <c r="B213" s="70" t="s">
        <v>734</v>
      </c>
      <c r="C213" s="252" t="s">
        <v>641</v>
      </c>
      <c r="D213" s="253">
        <v>10.59</v>
      </c>
      <c r="E213" s="254">
        <f t="shared" si="3"/>
        <v>11.649000000000001</v>
      </c>
    </row>
    <row r="214" spans="1:5" x14ac:dyDescent="0.2">
      <c r="A214" s="70">
        <v>6086</v>
      </c>
      <c r="B214" s="70" t="s">
        <v>735</v>
      </c>
      <c r="C214" s="252" t="s">
        <v>736</v>
      </c>
      <c r="D214" s="253">
        <v>67.11</v>
      </c>
      <c r="E214" s="254">
        <f t="shared" si="3"/>
        <v>73.821000000000012</v>
      </c>
    </row>
    <row r="215" spans="1:5" x14ac:dyDescent="0.2">
      <c r="A215" s="70">
        <v>5092</v>
      </c>
      <c r="B215" s="70" t="s">
        <v>737</v>
      </c>
      <c r="C215" s="252" t="s">
        <v>738</v>
      </c>
      <c r="D215" s="253">
        <v>12.6</v>
      </c>
      <c r="E215" s="254">
        <f t="shared" si="3"/>
        <v>13.860000000000001</v>
      </c>
    </row>
    <row r="216" spans="1:5" x14ac:dyDescent="0.2">
      <c r="A216" s="70">
        <v>11462</v>
      </c>
      <c r="B216" s="70" t="s">
        <v>739</v>
      </c>
      <c r="C216" s="252" t="s">
        <v>738</v>
      </c>
      <c r="D216" s="253">
        <v>12.88</v>
      </c>
      <c r="E216" s="254">
        <f t="shared" si="3"/>
        <v>14.168000000000003</v>
      </c>
    </row>
    <row r="217" spans="1:5" x14ac:dyDescent="0.2">
      <c r="A217" s="70">
        <v>3322</v>
      </c>
      <c r="B217" s="70" t="s">
        <v>740</v>
      </c>
      <c r="C217" s="252" t="s">
        <v>555</v>
      </c>
      <c r="D217" s="253">
        <v>5</v>
      </c>
      <c r="E217" s="254">
        <f t="shared" si="3"/>
        <v>5.5</v>
      </c>
    </row>
    <row r="218" spans="1:5" x14ac:dyDescent="0.2">
      <c r="A218" s="70">
        <v>134</v>
      </c>
      <c r="B218" s="70" t="s">
        <v>741</v>
      </c>
      <c r="C218" s="252" t="s">
        <v>522</v>
      </c>
      <c r="D218" s="253">
        <v>1.41</v>
      </c>
      <c r="E218" s="254">
        <f t="shared" si="3"/>
        <v>1.5509999999999999</v>
      </c>
    </row>
    <row r="219" spans="1:5" x14ac:dyDescent="0.2">
      <c r="A219" s="70">
        <v>37402</v>
      </c>
      <c r="B219" s="70" t="s">
        <v>742</v>
      </c>
      <c r="C219" s="252" t="s">
        <v>525</v>
      </c>
      <c r="D219" s="253">
        <v>41.51</v>
      </c>
      <c r="E219" s="254">
        <f t="shared" si="3"/>
        <v>45.661000000000001</v>
      </c>
    </row>
    <row r="220" spans="1:5" x14ac:dyDescent="0.2">
      <c r="A220" s="70">
        <v>11244</v>
      </c>
      <c r="B220" s="70" t="s">
        <v>743</v>
      </c>
      <c r="C220" s="252" t="s">
        <v>525</v>
      </c>
      <c r="D220" s="253">
        <v>141.4</v>
      </c>
      <c r="E220" s="254">
        <f t="shared" si="3"/>
        <v>155.54000000000002</v>
      </c>
    </row>
    <row r="221" spans="1:5" x14ac:dyDescent="0.2">
      <c r="A221" s="70">
        <v>11235</v>
      </c>
      <c r="B221" s="70" t="s">
        <v>744</v>
      </c>
      <c r="C221" s="252" t="s">
        <v>525</v>
      </c>
      <c r="D221" s="253">
        <v>107.9</v>
      </c>
      <c r="E221" s="254">
        <f t="shared" si="3"/>
        <v>118.69000000000001</v>
      </c>
    </row>
    <row r="222" spans="1:5" x14ac:dyDescent="0.2">
      <c r="A222" s="70">
        <v>11236</v>
      </c>
      <c r="B222" s="70" t="s">
        <v>745</v>
      </c>
      <c r="C222" s="252" t="s">
        <v>525</v>
      </c>
      <c r="D222" s="253">
        <v>137.13</v>
      </c>
      <c r="E222" s="254">
        <f t="shared" si="3"/>
        <v>150.84300000000002</v>
      </c>
    </row>
    <row r="223" spans="1:5" x14ac:dyDescent="0.2">
      <c r="A223" s="70">
        <v>11731</v>
      </c>
      <c r="B223" s="70" t="s">
        <v>746</v>
      </c>
      <c r="C223" s="252" t="s">
        <v>525</v>
      </c>
      <c r="D223" s="253">
        <v>3.71</v>
      </c>
      <c r="E223" s="254">
        <f t="shared" si="3"/>
        <v>4.0810000000000004</v>
      </c>
    </row>
    <row r="224" spans="1:5" x14ac:dyDescent="0.2">
      <c r="A224" s="70">
        <v>11732</v>
      </c>
      <c r="B224" s="70" t="s">
        <v>747</v>
      </c>
      <c r="C224" s="252" t="s">
        <v>525</v>
      </c>
      <c r="D224" s="253">
        <v>18.88</v>
      </c>
      <c r="E224" s="254">
        <f t="shared" si="3"/>
        <v>20.768000000000001</v>
      </c>
    </row>
    <row r="225" spans="1:5" x14ac:dyDescent="0.2">
      <c r="A225" s="70">
        <v>20017</v>
      </c>
      <c r="B225" s="70" t="s">
        <v>748</v>
      </c>
      <c r="C225" s="252" t="s">
        <v>593</v>
      </c>
      <c r="D225" s="253">
        <v>2.72</v>
      </c>
      <c r="E225" s="254">
        <f t="shared" si="3"/>
        <v>2.9920000000000004</v>
      </c>
    </row>
    <row r="226" spans="1:5" x14ac:dyDescent="0.2">
      <c r="A226" s="70">
        <v>20007</v>
      </c>
      <c r="B226" s="70" t="s">
        <v>749</v>
      </c>
      <c r="C226" s="252" t="s">
        <v>593</v>
      </c>
      <c r="D226" s="253">
        <v>2.09</v>
      </c>
      <c r="E226" s="254">
        <f t="shared" si="3"/>
        <v>2.2989999999999999</v>
      </c>
    </row>
    <row r="227" spans="1:5" x14ac:dyDescent="0.2">
      <c r="A227" s="70">
        <v>36888</v>
      </c>
      <c r="B227" s="70" t="s">
        <v>750</v>
      </c>
      <c r="C227" s="252" t="s">
        <v>593</v>
      </c>
      <c r="D227" s="253">
        <v>7.09</v>
      </c>
      <c r="E227" s="254">
        <f t="shared" si="3"/>
        <v>7.7990000000000004</v>
      </c>
    </row>
    <row r="228" spans="1:5" x14ac:dyDescent="0.2">
      <c r="A228" s="70">
        <v>3533</v>
      </c>
      <c r="B228" s="70" t="s">
        <v>751</v>
      </c>
      <c r="C228" s="252" t="s">
        <v>525</v>
      </c>
      <c r="D228" s="253">
        <v>1.53</v>
      </c>
      <c r="E228" s="254">
        <f t="shared" si="3"/>
        <v>1.6830000000000003</v>
      </c>
    </row>
    <row r="229" spans="1:5" x14ac:dyDescent="0.2">
      <c r="A229" s="70">
        <v>3538</v>
      </c>
      <c r="B229" s="70" t="s">
        <v>752</v>
      </c>
      <c r="C229" s="252" t="s">
        <v>525</v>
      </c>
      <c r="D229" s="253">
        <v>2.64</v>
      </c>
      <c r="E229" s="254">
        <f t="shared" si="3"/>
        <v>2.9040000000000004</v>
      </c>
    </row>
    <row r="230" spans="1:5" x14ac:dyDescent="0.2">
      <c r="A230" s="70">
        <v>3497</v>
      </c>
      <c r="B230" s="70" t="s">
        <v>753</v>
      </c>
      <c r="C230" s="252" t="s">
        <v>525</v>
      </c>
      <c r="D230" s="253">
        <v>9.8800000000000008</v>
      </c>
      <c r="E230" s="254">
        <f t="shared" si="3"/>
        <v>10.868000000000002</v>
      </c>
    </row>
    <row r="231" spans="1:5" x14ac:dyDescent="0.2">
      <c r="A231" s="70">
        <v>3498</v>
      </c>
      <c r="B231" s="70" t="s">
        <v>754</v>
      </c>
      <c r="C231" s="252" t="s">
        <v>525</v>
      </c>
      <c r="D231" s="253">
        <v>3.14</v>
      </c>
      <c r="E231" s="254">
        <f t="shared" si="3"/>
        <v>3.4540000000000006</v>
      </c>
    </row>
    <row r="232" spans="1:5" x14ac:dyDescent="0.2">
      <c r="A232" s="70">
        <v>3496</v>
      </c>
      <c r="B232" s="70" t="s">
        <v>755</v>
      </c>
      <c r="C232" s="252" t="s">
        <v>525</v>
      </c>
      <c r="D232" s="253">
        <v>2.5299999999999998</v>
      </c>
      <c r="E232" s="254">
        <f t="shared" si="3"/>
        <v>2.7829999999999999</v>
      </c>
    </row>
    <row r="233" spans="1:5" x14ac:dyDescent="0.2">
      <c r="A233" s="70">
        <v>10836</v>
      </c>
      <c r="B233" s="70" t="s">
        <v>756</v>
      </c>
      <c r="C233" s="252" t="s">
        <v>525</v>
      </c>
      <c r="D233" s="253">
        <v>11.98</v>
      </c>
      <c r="E233" s="254">
        <f t="shared" si="3"/>
        <v>13.178000000000001</v>
      </c>
    </row>
    <row r="234" spans="1:5" x14ac:dyDescent="0.2">
      <c r="A234" s="70">
        <v>20128</v>
      </c>
      <c r="B234" s="70" t="s">
        <v>757</v>
      </c>
      <c r="C234" s="252" t="s">
        <v>525</v>
      </c>
      <c r="D234" s="253">
        <v>35.11</v>
      </c>
      <c r="E234" s="254">
        <f t="shared" si="3"/>
        <v>38.621000000000002</v>
      </c>
    </row>
    <row r="235" spans="1:5" x14ac:dyDescent="0.2">
      <c r="A235" s="70">
        <v>20131</v>
      </c>
      <c r="B235" s="70" t="s">
        <v>758</v>
      </c>
      <c r="C235" s="252" t="s">
        <v>525</v>
      </c>
      <c r="D235" s="253">
        <v>32.049999999999997</v>
      </c>
      <c r="E235" s="254">
        <f t="shared" si="3"/>
        <v>35.255000000000003</v>
      </c>
    </row>
    <row r="236" spans="1:5" x14ac:dyDescent="0.2">
      <c r="A236" s="70">
        <v>3521</v>
      </c>
      <c r="B236" s="70" t="s">
        <v>759</v>
      </c>
      <c r="C236" s="252" t="s">
        <v>525</v>
      </c>
      <c r="D236" s="253">
        <v>1.33</v>
      </c>
      <c r="E236" s="254">
        <f t="shared" si="3"/>
        <v>1.4630000000000003</v>
      </c>
    </row>
    <row r="237" spans="1:5" x14ac:dyDescent="0.2">
      <c r="A237" s="70">
        <v>3531</v>
      </c>
      <c r="B237" s="70" t="s">
        <v>760</v>
      </c>
      <c r="C237" s="252" t="s">
        <v>525</v>
      </c>
      <c r="D237" s="253">
        <v>1.51</v>
      </c>
      <c r="E237" s="254">
        <f t="shared" si="3"/>
        <v>1.6610000000000003</v>
      </c>
    </row>
    <row r="238" spans="1:5" x14ac:dyDescent="0.2">
      <c r="A238" s="70">
        <v>3522</v>
      </c>
      <c r="B238" s="70" t="s">
        <v>761</v>
      </c>
      <c r="C238" s="252" t="s">
        <v>525</v>
      </c>
      <c r="D238" s="253">
        <v>2.2400000000000002</v>
      </c>
      <c r="E238" s="254">
        <f t="shared" si="3"/>
        <v>2.4640000000000004</v>
      </c>
    </row>
    <row r="239" spans="1:5" x14ac:dyDescent="0.2">
      <c r="A239" s="70">
        <v>3527</v>
      </c>
      <c r="B239" s="70" t="s">
        <v>762</v>
      </c>
      <c r="C239" s="252" t="s">
        <v>525</v>
      </c>
      <c r="D239" s="253">
        <v>7.71</v>
      </c>
      <c r="E239" s="254">
        <f t="shared" si="3"/>
        <v>8.4809999999999999</v>
      </c>
    </row>
    <row r="240" spans="1:5" x14ac:dyDescent="0.2">
      <c r="A240" s="70">
        <v>10835</v>
      </c>
      <c r="B240" s="70" t="s">
        <v>763</v>
      </c>
      <c r="C240" s="252" t="s">
        <v>525</v>
      </c>
      <c r="D240" s="253">
        <v>2.5</v>
      </c>
      <c r="E240" s="254">
        <f t="shared" si="3"/>
        <v>2.75</v>
      </c>
    </row>
    <row r="241" spans="1:5" x14ac:dyDescent="0.2">
      <c r="A241" s="70">
        <v>3475</v>
      </c>
      <c r="B241" s="70" t="s">
        <v>764</v>
      </c>
      <c r="C241" s="252" t="s">
        <v>525</v>
      </c>
      <c r="D241" s="253">
        <v>2.59</v>
      </c>
      <c r="E241" s="254">
        <f t="shared" si="3"/>
        <v>2.8490000000000002</v>
      </c>
    </row>
    <row r="242" spans="1:5" x14ac:dyDescent="0.2">
      <c r="A242" s="70">
        <v>3485</v>
      </c>
      <c r="B242" s="70" t="s">
        <v>765</v>
      </c>
      <c r="C242" s="252" t="s">
        <v>525</v>
      </c>
      <c r="D242" s="253">
        <v>8.2799999999999994</v>
      </c>
      <c r="E242" s="254">
        <f t="shared" si="3"/>
        <v>9.1080000000000005</v>
      </c>
    </row>
    <row r="243" spans="1:5" x14ac:dyDescent="0.2">
      <c r="A243" s="70">
        <v>3534</v>
      </c>
      <c r="B243" s="70" t="s">
        <v>766</v>
      </c>
      <c r="C243" s="252" t="s">
        <v>525</v>
      </c>
      <c r="D243" s="253">
        <v>3.27</v>
      </c>
      <c r="E243" s="254">
        <f t="shared" si="3"/>
        <v>3.5970000000000004</v>
      </c>
    </row>
    <row r="244" spans="1:5" x14ac:dyDescent="0.2">
      <c r="A244" s="70">
        <v>3543</v>
      </c>
      <c r="B244" s="70" t="s">
        <v>767</v>
      </c>
      <c r="C244" s="252" t="s">
        <v>525</v>
      </c>
      <c r="D244" s="253">
        <v>1.64</v>
      </c>
      <c r="E244" s="254">
        <f t="shared" si="3"/>
        <v>1.804</v>
      </c>
    </row>
    <row r="245" spans="1:5" x14ac:dyDescent="0.2">
      <c r="A245" s="70">
        <v>3482</v>
      </c>
      <c r="B245" s="70" t="s">
        <v>768</v>
      </c>
      <c r="C245" s="252" t="s">
        <v>525</v>
      </c>
      <c r="D245" s="253">
        <v>4.16</v>
      </c>
      <c r="E245" s="254">
        <f t="shared" si="3"/>
        <v>4.5760000000000005</v>
      </c>
    </row>
    <row r="246" spans="1:5" x14ac:dyDescent="0.2">
      <c r="A246" s="70">
        <v>3505</v>
      </c>
      <c r="B246" s="70" t="s">
        <v>769</v>
      </c>
      <c r="C246" s="252" t="s">
        <v>525</v>
      </c>
      <c r="D246" s="253">
        <v>2.36</v>
      </c>
      <c r="E246" s="254">
        <f t="shared" si="3"/>
        <v>2.5960000000000001</v>
      </c>
    </row>
    <row r="247" spans="1:5" x14ac:dyDescent="0.2">
      <c r="A247" s="70">
        <v>3515</v>
      </c>
      <c r="B247" s="70" t="s">
        <v>770</v>
      </c>
      <c r="C247" s="252" t="s">
        <v>525</v>
      </c>
      <c r="D247" s="253">
        <v>3.82</v>
      </c>
      <c r="E247" s="254">
        <f t="shared" si="3"/>
        <v>4.202</v>
      </c>
    </row>
    <row r="248" spans="1:5" x14ac:dyDescent="0.2">
      <c r="A248" s="70">
        <v>20147</v>
      </c>
      <c r="B248" s="70" t="s">
        <v>771</v>
      </c>
      <c r="C248" s="252" t="s">
        <v>525</v>
      </c>
      <c r="D248" s="253">
        <v>4.1100000000000003</v>
      </c>
      <c r="E248" s="254">
        <f t="shared" si="3"/>
        <v>4.5210000000000008</v>
      </c>
    </row>
    <row r="249" spans="1:5" x14ac:dyDescent="0.2">
      <c r="A249" s="70">
        <v>3524</v>
      </c>
      <c r="B249" s="70" t="s">
        <v>772</v>
      </c>
      <c r="C249" s="252" t="s">
        <v>525</v>
      </c>
      <c r="D249" s="253">
        <v>4.88</v>
      </c>
      <c r="E249" s="254">
        <f t="shared" si="3"/>
        <v>5.3680000000000003</v>
      </c>
    </row>
    <row r="250" spans="1:5" x14ac:dyDescent="0.2">
      <c r="A250" s="70">
        <v>3532</v>
      </c>
      <c r="B250" s="70" t="s">
        <v>773</v>
      </c>
      <c r="C250" s="252" t="s">
        <v>525</v>
      </c>
      <c r="D250" s="253">
        <v>8.93</v>
      </c>
      <c r="E250" s="254">
        <f t="shared" si="3"/>
        <v>9.8230000000000004</v>
      </c>
    </row>
    <row r="251" spans="1:5" x14ac:dyDescent="0.2">
      <c r="A251" s="70">
        <v>3542</v>
      </c>
      <c r="B251" s="70" t="s">
        <v>774</v>
      </c>
      <c r="C251" s="252" t="s">
        <v>525</v>
      </c>
      <c r="D251" s="253">
        <v>0.35</v>
      </c>
      <c r="E251" s="254">
        <f t="shared" si="3"/>
        <v>0.38500000000000001</v>
      </c>
    </row>
    <row r="252" spans="1:5" x14ac:dyDescent="0.2">
      <c r="A252" s="70">
        <v>3529</v>
      </c>
      <c r="B252" s="70" t="s">
        <v>775</v>
      </c>
      <c r="C252" s="252" t="s">
        <v>525</v>
      </c>
      <c r="D252" s="253">
        <v>0.49</v>
      </c>
      <c r="E252" s="254">
        <f t="shared" si="3"/>
        <v>0.53900000000000003</v>
      </c>
    </row>
    <row r="253" spans="1:5" x14ac:dyDescent="0.2">
      <c r="A253" s="70">
        <v>3536</v>
      </c>
      <c r="B253" s="70" t="s">
        <v>776</v>
      </c>
      <c r="C253" s="252" t="s">
        <v>525</v>
      </c>
      <c r="D253" s="253">
        <v>1.47</v>
      </c>
      <c r="E253" s="254">
        <f t="shared" si="3"/>
        <v>1.617</v>
      </c>
    </row>
    <row r="254" spans="1:5" x14ac:dyDescent="0.2">
      <c r="A254" s="70">
        <v>3535</v>
      </c>
      <c r="B254" s="70" t="s">
        <v>777</v>
      </c>
      <c r="C254" s="252" t="s">
        <v>525</v>
      </c>
      <c r="D254" s="253">
        <v>3.49</v>
      </c>
      <c r="E254" s="254">
        <f t="shared" si="3"/>
        <v>3.8390000000000004</v>
      </c>
    </row>
    <row r="255" spans="1:5" x14ac:dyDescent="0.2">
      <c r="A255" s="70">
        <v>3540</v>
      </c>
      <c r="B255" s="70" t="s">
        <v>778</v>
      </c>
      <c r="C255" s="252" t="s">
        <v>525</v>
      </c>
      <c r="D255" s="253">
        <v>3.78</v>
      </c>
      <c r="E255" s="254">
        <f t="shared" si="3"/>
        <v>4.1580000000000004</v>
      </c>
    </row>
    <row r="256" spans="1:5" x14ac:dyDescent="0.2">
      <c r="A256" s="70">
        <v>3492</v>
      </c>
      <c r="B256" s="70" t="s">
        <v>779</v>
      </c>
      <c r="C256" s="252" t="s">
        <v>525</v>
      </c>
      <c r="D256" s="253">
        <v>14.02</v>
      </c>
      <c r="E256" s="254">
        <f t="shared" si="3"/>
        <v>15.422000000000001</v>
      </c>
    </row>
    <row r="257" spans="1:5" x14ac:dyDescent="0.2">
      <c r="A257" s="70">
        <v>3491</v>
      </c>
      <c r="B257" s="70" t="s">
        <v>780</v>
      </c>
      <c r="C257" s="252" t="s">
        <v>525</v>
      </c>
      <c r="D257" s="253">
        <v>8</v>
      </c>
      <c r="E257" s="254">
        <f t="shared" si="3"/>
        <v>8.8000000000000007</v>
      </c>
    </row>
    <row r="258" spans="1:5" x14ac:dyDescent="0.2">
      <c r="A258" s="70">
        <v>3493</v>
      </c>
      <c r="B258" s="70" t="s">
        <v>781</v>
      </c>
      <c r="C258" s="252" t="s">
        <v>525</v>
      </c>
      <c r="D258" s="253">
        <v>19.170000000000002</v>
      </c>
      <c r="E258" s="254">
        <f t="shared" si="3"/>
        <v>21.087000000000003</v>
      </c>
    </row>
    <row r="259" spans="1:5" x14ac:dyDescent="0.2">
      <c r="A259" s="70">
        <v>12628</v>
      </c>
      <c r="B259" s="70" t="s">
        <v>782</v>
      </c>
      <c r="C259" s="252" t="s">
        <v>525</v>
      </c>
      <c r="D259" s="253">
        <v>6.46</v>
      </c>
      <c r="E259" s="254">
        <f t="shared" si="3"/>
        <v>7.1060000000000008</v>
      </c>
    </row>
    <row r="260" spans="1:5" x14ac:dyDescent="0.2">
      <c r="A260" s="70">
        <v>12629</v>
      </c>
      <c r="B260" s="70" t="s">
        <v>783</v>
      </c>
      <c r="C260" s="252" t="s">
        <v>525</v>
      </c>
      <c r="D260" s="253">
        <v>7.01</v>
      </c>
      <c r="E260" s="254">
        <f t="shared" si="3"/>
        <v>7.7110000000000003</v>
      </c>
    </row>
    <row r="261" spans="1:5" x14ac:dyDescent="0.2">
      <c r="A261" s="70">
        <v>3481</v>
      </c>
      <c r="B261" s="70" t="s">
        <v>784</v>
      </c>
      <c r="C261" s="252" t="s">
        <v>525</v>
      </c>
      <c r="D261" s="253">
        <v>9.7100000000000009</v>
      </c>
      <c r="E261" s="254">
        <f t="shared" si="3"/>
        <v>10.681000000000001</v>
      </c>
    </row>
    <row r="262" spans="1:5" x14ac:dyDescent="0.2">
      <c r="A262" s="70">
        <v>3510</v>
      </c>
      <c r="B262" s="70" t="s">
        <v>785</v>
      </c>
      <c r="C262" s="252" t="s">
        <v>525</v>
      </c>
      <c r="D262" s="253">
        <v>9.08</v>
      </c>
      <c r="E262" s="254">
        <f t="shared" si="3"/>
        <v>9.9880000000000013</v>
      </c>
    </row>
    <row r="263" spans="1:5" x14ac:dyDescent="0.2">
      <c r="A263" s="70">
        <v>3508</v>
      </c>
      <c r="B263" s="70" t="s">
        <v>786</v>
      </c>
      <c r="C263" s="252" t="s">
        <v>525</v>
      </c>
      <c r="D263" s="253">
        <v>23.73</v>
      </c>
      <c r="E263" s="254">
        <f t="shared" si="3"/>
        <v>26.103000000000002</v>
      </c>
    </row>
    <row r="264" spans="1:5" x14ac:dyDescent="0.2">
      <c r="A264" s="70">
        <v>3489</v>
      </c>
      <c r="B264" s="70" t="s">
        <v>787</v>
      </c>
      <c r="C264" s="252" t="s">
        <v>525</v>
      </c>
      <c r="D264" s="253">
        <v>8.9700000000000006</v>
      </c>
      <c r="E264" s="254">
        <f t="shared" si="3"/>
        <v>9.8670000000000009</v>
      </c>
    </row>
    <row r="265" spans="1:5" x14ac:dyDescent="0.2">
      <c r="A265" s="70">
        <v>3499</v>
      </c>
      <c r="B265" s="70" t="s">
        <v>788</v>
      </c>
      <c r="C265" s="252" t="s">
        <v>525</v>
      </c>
      <c r="D265" s="253">
        <v>0.59</v>
      </c>
      <c r="E265" s="254">
        <f t="shared" si="3"/>
        <v>0.64900000000000002</v>
      </c>
    </row>
    <row r="266" spans="1:5" x14ac:dyDescent="0.2">
      <c r="A266" s="70">
        <v>3500</v>
      </c>
      <c r="B266" s="70" t="s">
        <v>789</v>
      </c>
      <c r="C266" s="252" t="s">
        <v>525</v>
      </c>
      <c r="D266" s="253">
        <v>1</v>
      </c>
      <c r="E266" s="254">
        <f t="shared" si="3"/>
        <v>1.1000000000000001</v>
      </c>
    </row>
    <row r="267" spans="1:5" x14ac:dyDescent="0.2">
      <c r="A267" s="70">
        <v>3501</v>
      </c>
      <c r="B267" s="70" t="s">
        <v>790</v>
      </c>
      <c r="C267" s="252" t="s">
        <v>525</v>
      </c>
      <c r="D267" s="253">
        <v>2.91</v>
      </c>
      <c r="E267" s="254">
        <f t="shared" ref="E267:E330" si="4">D267*1.1</f>
        <v>3.2010000000000005</v>
      </c>
    </row>
    <row r="268" spans="1:5" x14ac:dyDescent="0.2">
      <c r="A268" s="70">
        <v>3502</v>
      </c>
      <c r="B268" s="70" t="s">
        <v>791</v>
      </c>
      <c r="C268" s="252" t="s">
        <v>525</v>
      </c>
      <c r="D268" s="253">
        <v>4.1500000000000004</v>
      </c>
      <c r="E268" s="254">
        <f t="shared" si="4"/>
        <v>4.5650000000000004</v>
      </c>
    </row>
    <row r="269" spans="1:5" x14ac:dyDescent="0.2">
      <c r="A269" s="70">
        <v>3503</v>
      </c>
      <c r="B269" s="70" t="s">
        <v>792</v>
      </c>
      <c r="C269" s="252" t="s">
        <v>525</v>
      </c>
      <c r="D269" s="253">
        <v>4.97</v>
      </c>
      <c r="E269" s="254">
        <f t="shared" si="4"/>
        <v>5.4670000000000005</v>
      </c>
    </row>
    <row r="270" spans="1:5" x14ac:dyDescent="0.2">
      <c r="A270" s="70">
        <v>12032</v>
      </c>
      <c r="B270" s="70" t="s">
        <v>793</v>
      </c>
      <c r="C270" s="252" t="s">
        <v>552</v>
      </c>
      <c r="D270" s="253">
        <v>39.21</v>
      </c>
      <c r="E270" s="254">
        <f t="shared" si="4"/>
        <v>43.131000000000007</v>
      </c>
    </row>
    <row r="271" spans="1:5" x14ac:dyDescent="0.2">
      <c r="A271" s="70">
        <v>12030</v>
      </c>
      <c r="B271" s="70" t="s">
        <v>794</v>
      </c>
      <c r="C271" s="252" t="s">
        <v>552</v>
      </c>
      <c r="D271" s="253">
        <v>36.840000000000003</v>
      </c>
      <c r="E271" s="254">
        <f t="shared" si="4"/>
        <v>40.524000000000008</v>
      </c>
    </row>
    <row r="272" spans="1:5" x14ac:dyDescent="0.2">
      <c r="A272" s="70">
        <v>10908</v>
      </c>
      <c r="B272" s="70" t="s">
        <v>795</v>
      </c>
      <c r="C272" s="252" t="s">
        <v>525</v>
      </c>
      <c r="D272" s="253">
        <v>10.9</v>
      </c>
      <c r="E272" s="254">
        <f t="shared" si="4"/>
        <v>11.990000000000002</v>
      </c>
    </row>
    <row r="273" spans="1:5" x14ac:dyDescent="0.2">
      <c r="A273" s="70">
        <v>10909</v>
      </c>
      <c r="B273" s="70" t="s">
        <v>796</v>
      </c>
      <c r="C273" s="252" t="s">
        <v>525</v>
      </c>
      <c r="D273" s="253">
        <v>17.38</v>
      </c>
      <c r="E273" s="254">
        <f t="shared" si="4"/>
        <v>19.118000000000002</v>
      </c>
    </row>
    <row r="274" spans="1:5" x14ac:dyDescent="0.2">
      <c r="A274" s="70">
        <v>3669</v>
      </c>
      <c r="B274" s="70" t="s">
        <v>797</v>
      </c>
      <c r="C274" s="252" t="s">
        <v>525</v>
      </c>
      <c r="D274" s="253">
        <v>7.45</v>
      </c>
      <c r="E274" s="254">
        <f t="shared" si="4"/>
        <v>8.1950000000000003</v>
      </c>
    </row>
    <row r="275" spans="1:5" x14ac:dyDescent="0.2">
      <c r="A275" s="70">
        <v>20138</v>
      </c>
      <c r="B275" s="70" t="s">
        <v>798</v>
      </c>
      <c r="C275" s="252" t="s">
        <v>525</v>
      </c>
      <c r="D275" s="253">
        <v>37.01</v>
      </c>
      <c r="E275" s="254">
        <f t="shared" si="4"/>
        <v>40.710999999999999</v>
      </c>
    </row>
    <row r="276" spans="1:5" x14ac:dyDescent="0.2">
      <c r="A276" s="70">
        <v>3668</v>
      </c>
      <c r="B276" s="70" t="s">
        <v>799</v>
      </c>
      <c r="C276" s="252" t="s">
        <v>525</v>
      </c>
      <c r="D276" s="253">
        <v>24.65</v>
      </c>
      <c r="E276" s="254">
        <f t="shared" si="4"/>
        <v>27.115000000000002</v>
      </c>
    </row>
    <row r="277" spans="1:5" x14ac:dyDescent="0.2">
      <c r="A277" s="70">
        <v>3656</v>
      </c>
      <c r="B277" s="70" t="s">
        <v>800</v>
      </c>
      <c r="C277" s="252" t="s">
        <v>525</v>
      </c>
      <c r="D277" s="253">
        <v>12.22</v>
      </c>
      <c r="E277" s="254">
        <f t="shared" si="4"/>
        <v>13.442000000000002</v>
      </c>
    </row>
    <row r="278" spans="1:5" x14ac:dyDescent="0.2">
      <c r="A278" s="70">
        <v>10911</v>
      </c>
      <c r="B278" s="70" t="s">
        <v>801</v>
      </c>
      <c r="C278" s="252" t="s">
        <v>525</v>
      </c>
      <c r="D278" s="253">
        <v>13.56</v>
      </c>
      <c r="E278" s="254">
        <f t="shared" si="4"/>
        <v>14.916000000000002</v>
      </c>
    </row>
    <row r="279" spans="1:5" x14ac:dyDescent="0.2">
      <c r="A279" s="70">
        <v>3654</v>
      </c>
      <c r="B279" s="70" t="s">
        <v>802</v>
      </c>
      <c r="C279" s="252" t="s">
        <v>525</v>
      </c>
      <c r="D279" s="256">
        <v>3.12</v>
      </c>
      <c r="E279" s="254">
        <f t="shared" si="4"/>
        <v>3.4320000000000004</v>
      </c>
    </row>
    <row r="280" spans="1:5" x14ac:dyDescent="0.2">
      <c r="A280" s="70">
        <v>3664</v>
      </c>
      <c r="B280" s="70" t="s">
        <v>803</v>
      </c>
      <c r="C280" s="252" t="s">
        <v>525</v>
      </c>
      <c r="D280" s="256">
        <v>3.87</v>
      </c>
      <c r="E280" s="254">
        <f t="shared" si="4"/>
        <v>4.2570000000000006</v>
      </c>
    </row>
    <row r="281" spans="1:5" x14ac:dyDescent="0.2">
      <c r="A281" s="70">
        <v>3657</v>
      </c>
      <c r="B281" s="70" t="s">
        <v>804</v>
      </c>
      <c r="C281" s="252" t="s">
        <v>525</v>
      </c>
      <c r="D281" s="256">
        <v>4.17</v>
      </c>
      <c r="E281" s="254">
        <f t="shared" si="4"/>
        <v>4.5870000000000006</v>
      </c>
    </row>
    <row r="282" spans="1:5" x14ac:dyDescent="0.2">
      <c r="A282" s="70">
        <v>12625</v>
      </c>
      <c r="B282" s="70" t="s">
        <v>805</v>
      </c>
      <c r="C282" s="252" t="s">
        <v>525</v>
      </c>
      <c r="D282" s="253">
        <v>8.86</v>
      </c>
      <c r="E282" s="254">
        <f t="shared" si="4"/>
        <v>9.7460000000000004</v>
      </c>
    </row>
    <row r="283" spans="1:5" x14ac:dyDescent="0.2">
      <c r="A283" s="70">
        <v>3659</v>
      </c>
      <c r="B283" s="70" t="s">
        <v>806</v>
      </c>
      <c r="C283" s="252" t="s">
        <v>525</v>
      </c>
      <c r="D283" s="253">
        <v>10.17</v>
      </c>
      <c r="E283" s="254">
        <f t="shared" si="4"/>
        <v>11.187000000000001</v>
      </c>
    </row>
    <row r="284" spans="1:5" x14ac:dyDescent="0.2">
      <c r="A284" s="70">
        <v>3660</v>
      </c>
      <c r="B284" s="70" t="s">
        <v>807</v>
      </c>
      <c r="C284" s="252" t="s">
        <v>525</v>
      </c>
      <c r="D284" s="253">
        <v>14.66</v>
      </c>
      <c r="E284" s="254">
        <f t="shared" si="4"/>
        <v>16.126000000000001</v>
      </c>
    </row>
    <row r="285" spans="1:5" x14ac:dyDescent="0.2">
      <c r="A285" s="70">
        <v>3662</v>
      </c>
      <c r="B285" s="70" t="s">
        <v>808</v>
      </c>
      <c r="C285" s="252" t="s">
        <v>525</v>
      </c>
      <c r="D285" s="253">
        <v>5.54</v>
      </c>
      <c r="E285" s="254">
        <f t="shared" si="4"/>
        <v>6.0940000000000003</v>
      </c>
    </row>
    <row r="286" spans="1:5" x14ac:dyDescent="0.2">
      <c r="A286" s="70">
        <v>3661</v>
      </c>
      <c r="B286" s="70" t="s">
        <v>809</v>
      </c>
      <c r="C286" s="252" t="s">
        <v>525</v>
      </c>
      <c r="D286" s="253">
        <v>8.15</v>
      </c>
      <c r="E286" s="254">
        <f t="shared" si="4"/>
        <v>8.9650000000000016</v>
      </c>
    </row>
    <row r="287" spans="1:5" x14ac:dyDescent="0.2">
      <c r="A287" s="70">
        <v>3658</v>
      </c>
      <c r="B287" s="70" t="s">
        <v>810</v>
      </c>
      <c r="C287" s="252" t="s">
        <v>525</v>
      </c>
      <c r="D287" s="253">
        <v>10.37</v>
      </c>
      <c r="E287" s="254">
        <f t="shared" si="4"/>
        <v>11.407</v>
      </c>
    </row>
    <row r="288" spans="1:5" x14ac:dyDescent="0.2">
      <c r="A288" s="70">
        <v>3670</v>
      </c>
      <c r="B288" s="70" t="s">
        <v>811</v>
      </c>
      <c r="C288" s="252" t="s">
        <v>525</v>
      </c>
      <c r="D288" s="253">
        <v>13.53</v>
      </c>
      <c r="E288" s="254">
        <f t="shared" si="4"/>
        <v>14.883000000000001</v>
      </c>
    </row>
    <row r="289" spans="1:5" x14ac:dyDescent="0.2">
      <c r="A289" s="70">
        <v>3666</v>
      </c>
      <c r="B289" s="70" t="s">
        <v>812</v>
      </c>
      <c r="C289" s="252" t="s">
        <v>525</v>
      </c>
      <c r="D289" s="253">
        <v>2.29</v>
      </c>
      <c r="E289" s="254">
        <f t="shared" si="4"/>
        <v>2.5190000000000001</v>
      </c>
    </row>
    <row r="290" spans="1:5" x14ac:dyDescent="0.2">
      <c r="A290" s="70">
        <v>14157</v>
      </c>
      <c r="B290" s="70" t="s">
        <v>813</v>
      </c>
      <c r="C290" s="252" t="s">
        <v>525</v>
      </c>
      <c r="D290" s="253">
        <v>0.79</v>
      </c>
      <c r="E290" s="254">
        <f t="shared" si="4"/>
        <v>0.86900000000000011</v>
      </c>
    </row>
    <row r="291" spans="1:5" x14ac:dyDescent="0.2">
      <c r="A291" s="70">
        <v>3729</v>
      </c>
      <c r="B291" s="255" t="s">
        <v>814</v>
      </c>
      <c r="C291" s="252" t="s">
        <v>525</v>
      </c>
      <c r="D291" s="256">
        <v>52.19</v>
      </c>
      <c r="E291" s="254">
        <f t="shared" si="4"/>
        <v>57.408999999999999</v>
      </c>
    </row>
    <row r="292" spans="1:5" x14ac:dyDescent="0.2">
      <c r="A292" s="70">
        <v>39398</v>
      </c>
      <c r="B292" s="70" t="s">
        <v>815</v>
      </c>
      <c r="C292" s="252" t="s">
        <v>525</v>
      </c>
      <c r="D292" s="253">
        <v>76.45</v>
      </c>
      <c r="E292" s="254">
        <f t="shared" si="4"/>
        <v>84.095000000000013</v>
      </c>
    </row>
    <row r="293" spans="1:5" x14ac:dyDescent="0.2">
      <c r="A293" s="70">
        <v>13343</v>
      </c>
      <c r="B293" s="70" t="s">
        <v>816</v>
      </c>
      <c r="C293" s="252" t="s">
        <v>525</v>
      </c>
      <c r="D293" s="253">
        <v>27.82</v>
      </c>
      <c r="E293" s="254">
        <f t="shared" si="4"/>
        <v>30.602000000000004</v>
      </c>
    </row>
    <row r="294" spans="1:5" x14ac:dyDescent="0.2">
      <c r="A294" s="70">
        <v>12118</v>
      </c>
      <c r="B294" s="70" t="s">
        <v>817</v>
      </c>
      <c r="C294" s="252" t="s">
        <v>525</v>
      </c>
      <c r="D294" s="253">
        <v>16.98</v>
      </c>
      <c r="E294" s="254">
        <f t="shared" si="4"/>
        <v>18.678000000000001</v>
      </c>
    </row>
    <row r="295" spans="1:5" x14ac:dyDescent="0.2">
      <c r="A295" s="70">
        <v>36794</v>
      </c>
      <c r="B295" s="70" t="s">
        <v>818</v>
      </c>
      <c r="C295" s="252" t="s">
        <v>525</v>
      </c>
      <c r="D295" s="253">
        <v>109.63</v>
      </c>
      <c r="E295" s="254">
        <f t="shared" si="4"/>
        <v>120.593</v>
      </c>
    </row>
    <row r="296" spans="1:5" x14ac:dyDescent="0.2">
      <c r="A296" s="70">
        <v>10426</v>
      </c>
      <c r="B296" s="70" t="s">
        <v>819</v>
      </c>
      <c r="C296" s="252" t="s">
        <v>525</v>
      </c>
      <c r="D296" s="253">
        <v>157.9</v>
      </c>
      <c r="E296" s="254">
        <f t="shared" si="4"/>
        <v>173.69000000000003</v>
      </c>
    </row>
    <row r="297" spans="1:5" x14ac:dyDescent="0.2">
      <c r="A297" s="70">
        <v>10425</v>
      </c>
      <c r="B297" s="70" t="s">
        <v>820</v>
      </c>
      <c r="C297" s="252" t="s">
        <v>525</v>
      </c>
      <c r="D297" s="253">
        <v>69.63</v>
      </c>
      <c r="E297" s="254">
        <f t="shared" si="4"/>
        <v>76.593000000000004</v>
      </c>
    </row>
    <row r="298" spans="1:5" x14ac:dyDescent="0.2">
      <c r="A298" s="70">
        <v>20269</v>
      </c>
      <c r="B298" s="70" t="s">
        <v>821</v>
      </c>
      <c r="C298" s="252" t="s">
        <v>525</v>
      </c>
      <c r="D298" s="253">
        <v>68.44</v>
      </c>
      <c r="E298" s="254">
        <f t="shared" si="4"/>
        <v>75.284000000000006</v>
      </c>
    </row>
    <row r="299" spans="1:5" x14ac:dyDescent="0.2">
      <c r="A299" s="70">
        <v>10427</v>
      </c>
      <c r="B299" s="70" t="s">
        <v>822</v>
      </c>
      <c r="C299" s="252" t="s">
        <v>525</v>
      </c>
      <c r="D299" s="253">
        <v>195.23</v>
      </c>
      <c r="E299" s="254">
        <f t="shared" si="4"/>
        <v>214.75300000000001</v>
      </c>
    </row>
    <row r="300" spans="1:5" x14ac:dyDescent="0.2">
      <c r="A300" s="70">
        <v>10428</v>
      </c>
      <c r="B300" s="70" t="s">
        <v>823</v>
      </c>
      <c r="C300" s="252" t="s">
        <v>525</v>
      </c>
      <c r="D300" s="253">
        <v>198.14</v>
      </c>
      <c r="E300" s="254">
        <f t="shared" si="4"/>
        <v>217.95400000000001</v>
      </c>
    </row>
    <row r="301" spans="1:5" x14ac:dyDescent="0.2">
      <c r="A301" s="70">
        <v>10853</v>
      </c>
      <c r="B301" s="70" t="s">
        <v>824</v>
      </c>
      <c r="C301" s="252" t="s">
        <v>525</v>
      </c>
      <c r="D301" s="253">
        <v>68.790000000000006</v>
      </c>
      <c r="E301" s="254">
        <f t="shared" si="4"/>
        <v>75.669000000000011</v>
      </c>
    </row>
    <row r="302" spans="1:5" x14ac:dyDescent="0.2">
      <c r="A302" s="70">
        <v>5093</v>
      </c>
      <c r="B302" s="70" t="s">
        <v>825</v>
      </c>
      <c r="C302" s="252" t="s">
        <v>738</v>
      </c>
      <c r="D302" s="253">
        <v>12.46</v>
      </c>
      <c r="E302" s="254">
        <f t="shared" si="4"/>
        <v>13.706000000000001</v>
      </c>
    </row>
    <row r="303" spans="1:5" x14ac:dyDescent="0.2">
      <c r="A303" s="70">
        <v>3767</v>
      </c>
      <c r="B303" s="70" t="s">
        <v>826</v>
      </c>
      <c r="C303" s="252" t="s">
        <v>525</v>
      </c>
      <c r="D303" s="253">
        <v>0.59</v>
      </c>
      <c r="E303" s="254">
        <f t="shared" si="4"/>
        <v>0.64900000000000002</v>
      </c>
    </row>
    <row r="304" spans="1:5" x14ac:dyDescent="0.2">
      <c r="A304" s="70">
        <v>3777</v>
      </c>
      <c r="B304" s="70" t="s">
        <v>827</v>
      </c>
      <c r="C304" s="252" t="s">
        <v>555</v>
      </c>
      <c r="D304" s="253">
        <v>1</v>
      </c>
      <c r="E304" s="254">
        <f t="shared" si="4"/>
        <v>1.1000000000000001</v>
      </c>
    </row>
    <row r="305" spans="1:5" x14ac:dyDescent="0.2">
      <c r="A305" s="70">
        <v>3779</v>
      </c>
      <c r="B305" s="70" t="s">
        <v>828</v>
      </c>
      <c r="C305" s="252" t="s">
        <v>593</v>
      </c>
      <c r="D305" s="253">
        <v>8.33</v>
      </c>
      <c r="E305" s="254">
        <f t="shared" si="4"/>
        <v>9.1630000000000003</v>
      </c>
    </row>
    <row r="306" spans="1:5" x14ac:dyDescent="0.2">
      <c r="A306" s="70">
        <v>3900</v>
      </c>
      <c r="B306" s="70" t="s">
        <v>829</v>
      </c>
      <c r="C306" s="252" t="s">
        <v>525</v>
      </c>
      <c r="D306" s="253">
        <v>28.16</v>
      </c>
      <c r="E306" s="254">
        <f t="shared" si="4"/>
        <v>30.976000000000003</v>
      </c>
    </row>
    <row r="307" spans="1:5" x14ac:dyDescent="0.2">
      <c r="A307" s="70">
        <v>3846</v>
      </c>
      <c r="B307" s="70" t="s">
        <v>830</v>
      </c>
      <c r="C307" s="252" t="s">
        <v>525</v>
      </c>
      <c r="D307" s="253">
        <v>8.8699999999999992</v>
      </c>
      <c r="E307" s="254">
        <f t="shared" si="4"/>
        <v>9.7569999999999997</v>
      </c>
    </row>
    <row r="308" spans="1:5" x14ac:dyDescent="0.2">
      <c r="A308" s="70">
        <v>3886</v>
      </c>
      <c r="B308" s="70" t="s">
        <v>831</v>
      </c>
      <c r="C308" s="252" t="s">
        <v>525</v>
      </c>
      <c r="D308" s="253">
        <v>9.34</v>
      </c>
      <c r="E308" s="254">
        <f t="shared" si="4"/>
        <v>10.274000000000001</v>
      </c>
    </row>
    <row r="309" spans="1:5" x14ac:dyDescent="0.2">
      <c r="A309" s="70">
        <v>3854</v>
      </c>
      <c r="B309" s="70" t="s">
        <v>832</v>
      </c>
      <c r="C309" s="252" t="s">
        <v>525</v>
      </c>
      <c r="D309" s="253">
        <v>5.19</v>
      </c>
      <c r="E309" s="254">
        <f t="shared" si="4"/>
        <v>5.7090000000000005</v>
      </c>
    </row>
    <row r="310" spans="1:5" x14ac:dyDescent="0.2">
      <c r="A310" s="70">
        <v>3873</v>
      </c>
      <c r="B310" s="70" t="s">
        <v>833</v>
      </c>
      <c r="C310" s="252" t="s">
        <v>525</v>
      </c>
      <c r="D310" s="253">
        <v>6.87</v>
      </c>
      <c r="E310" s="254">
        <f t="shared" si="4"/>
        <v>7.5570000000000004</v>
      </c>
    </row>
    <row r="311" spans="1:5" x14ac:dyDescent="0.2">
      <c r="A311" s="70">
        <v>38021</v>
      </c>
      <c r="B311" s="70" t="s">
        <v>834</v>
      </c>
      <c r="C311" s="252" t="s">
        <v>525</v>
      </c>
      <c r="D311" s="253">
        <v>16.440000000000001</v>
      </c>
      <c r="E311" s="254">
        <f t="shared" si="4"/>
        <v>18.084000000000003</v>
      </c>
    </row>
    <row r="312" spans="1:5" x14ac:dyDescent="0.2">
      <c r="A312" s="70">
        <v>3847</v>
      </c>
      <c r="B312" s="70" t="s">
        <v>835</v>
      </c>
      <c r="C312" s="252" t="s">
        <v>525</v>
      </c>
      <c r="D312" s="253">
        <v>18.66</v>
      </c>
      <c r="E312" s="254">
        <f t="shared" si="4"/>
        <v>20.526000000000003</v>
      </c>
    </row>
    <row r="313" spans="1:5" x14ac:dyDescent="0.2">
      <c r="A313" s="70">
        <v>38022</v>
      </c>
      <c r="B313" s="70" t="s">
        <v>836</v>
      </c>
      <c r="C313" s="252" t="s">
        <v>525</v>
      </c>
      <c r="D313" s="253">
        <v>29.15</v>
      </c>
      <c r="E313" s="254">
        <f t="shared" si="4"/>
        <v>32.064999999999998</v>
      </c>
    </row>
    <row r="314" spans="1:5" x14ac:dyDescent="0.2">
      <c r="A314" s="70">
        <v>3893</v>
      </c>
      <c r="B314" s="70" t="s">
        <v>837</v>
      </c>
      <c r="C314" s="252" t="s">
        <v>525</v>
      </c>
      <c r="D314" s="253">
        <v>10.57</v>
      </c>
      <c r="E314" s="254">
        <f t="shared" si="4"/>
        <v>11.627000000000001</v>
      </c>
    </row>
    <row r="315" spans="1:5" x14ac:dyDescent="0.2">
      <c r="A315" s="70">
        <v>3848</v>
      </c>
      <c r="B315" s="70" t="s">
        <v>838</v>
      </c>
      <c r="C315" s="252" t="s">
        <v>525</v>
      </c>
      <c r="D315" s="253">
        <v>6.42</v>
      </c>
      <c r="E315" s="254">
        <f t="shared" si="4"/>
        <v>7.0620000000000003</v>
      </c>
    </row>
    <row r="316" spans="1:5" x14ac:dyDescent="0.2">
      <c r="A316" s="70">
        <v>3895</v>
      </c>
      <c r="B316" s="70" t="s">
        <v>839</v>
      </c>
      <c r="C316" s="252" t="s">
        <v>525</v>
      </c>
      <c r="D316" s="253">
        <v>6.99</v>
      </c>
      <c r="E316" s="254">
        <f t="shared" si="4"/>
        <v>7.6890000000000009</v>
      </c>
    </row>
    <row r="317" spans="1:5" x14ac:dyDescent="0.2">
      <c r="A317" s="70">
        <v>3907</v>
      </c>
      <c r="B317" s="70" t="s">
        <v>840</v>
      </c>
      <c r="C317" s="252" t="s">
        <v>525</v>
      </c>
      <c r="D317" s="253">
        <v>2.91</v>
      </c>
      <c r="E317" s="254">
        <f t="shared" si="4"/>
        <v>3.2010000000000005</v>
      </c>
    </row>
    <row r="318" spans="1:5" x14ac:dyDescent="0.2">
      <c r="A318" s="70">
        <v>3889</v>
      </c>
      <c r="B318" s="70" t="s">
        <v>841</v>
      </c>
      <c r="C318" s="252" t="s">
        <v>525</v>
      </c>
      <c r="D318" s="253">
        <v>2.23</v>
      </c>
      <c r="E318" s="254">
        <f t="shared" si="4"/>
        <v>2.4530000000000003</v>
      </c>
    </row>
    <row r="319" spans="1:5" x14ac:dyDescent="0.2">
      <c r="A319" s="70">
        <v>3868</v>
      </c>
      <c r="B319" s="70" t="s">
        <v>842</v>
      </c>
      <c r="C319" s="252" t="s">
        <v>525</v>
      </c>
      <c r="D319" s="253">
        <v>0.86</v>
      </c>
      <c r="E319" s="254">
        <f t="shared" si="4"/>
        <v>0.94600000000000006</v>
      </c>
    </row>
    <row r="320" spans="1:5" x14ac:dyDescent="0.2">
      <c r="A320" s="70">
        <v>3869</v>
      </c>
      <c r="B320" s="70" t="s">
        <v>843</v>
      </c>
      <c r="C320" s="252" t="s">
        <v>525</v>
      </c>
      <c r="D320" s="253">
        <v>2.4700000000000002</v>
      </c>
      <c r="E320" s="254">
        <f t="shared" si="4"/>
        <v>2.7170000000000005</v>
      </c>
    </row>
    <row r="321" spans="1:5" x14ac:dyDescent="0.2">
      <c r="A321" s="70">
        <v>3872</v>
      </c>
      <c r="B321" s="70" t="s">
        <v>844</v>
      </c>
      <c r="C321" s="252" t="s">
        <v>525</v>
      </c>
      <c r="D321" s="253">
        <v>3.01</v>
      </c>
      <c r="E321" s="254">
        <f t="shared" si="4"/>
        <v>3.3109999999999999</v>
      </c>
    </row>
    <row r="322" spans="1:5" x14ac:dyDescent="0.2">
      <c r="A322" s="70">
        <v>3850</v>
      </c>
      <c r="B322" s="70" t="s">
        <v>845</v>
      </c>
      <c r="C322" s="252" t="s">
        <v>525</v>
      </c>
      <c r="D322" s="253">
        <v>7.75</v>
      </c>
      <c r="E322" s="254">
        <f t="shared" si="4"/>
        <v>8.5250000000000004</v>
      </c>
    </row>
    <row r="323" spans="1:5" x14ac:dyDescent="0.2">
      <c r="A323" s="70">
        <v>38023</v>
      </c>
      <c r="B323" s="70" t="s">
        <v>846</v>
      </c>
      <c r="C323" s="252" t="s">
        <v>525</v>
      </c>
      <c r="D323" s="253">
        <v>3.27</v>
      </c>
      <c r="E323" s="254">
        <f t="shared" si="4"/>
        <v>3.5970000000000004</v>
      </c>
    </row>
    <row r="324" spans="1:5" x14ac:dyDescent="0.2">
      <c r="A324" s="70">
        <v>3861</v>
      </c>
      <c r="B324" s="70" t="s">
        <v>847</v>
      </c>
      <c r="C324" s="252" t="s">
        <v>525</v>
      </c>
      <c r="D324" s="253">
        <v>0.43</v>
      </c>
      <c r="E324" s="254">
        <f t="shared" si="4"/>
        <v>0.47300000000000003</v>
      </c>
    </row>
    <row r="325" spans="1:5" x14ac:dyDescent="0.2">
      <c r="A325" s="70">
        <v>3904</v>
      </c>
      <c r="B325" s="70" t="s">
        <v>848</v>
      </c>
      <c r="C325" s="252" t="s">
        <v>525</v>
      </c>
      <c r="D325" s="253">
        <v>0.53</v>
      </c>
      <c r="E325" s="254">
        <f t="shared" si="4"/>
        <v>0.58300000000000007</v>
      </c>
    </row>
    <row r="326" spans="1:5" x14ac:dyDescent="0.2">
      <c r="A326" s="70">
        <v>3903</v>
      </c>
      <c r="B326" s="70" t="s">
        <v>849</v>
      </c>
      <c r="C326" s="252" t="s">
        <v>525</v>
      </c>
      <c r="D326" s="253">
        <v>1.29</v>
      </c>
      <c r="E326" s="254">
        <f t="shared" si="4"/>
        <v>1.4190000000000003</v>
      </c>
    </row>
    <row r="327" spans="1:5" x14ac:dyDescent="0.2">
      <c r="A327" s="70">
        <v>3862</v>
      </c>
      <c r="B327" s="70" t="s">
        <v>850</v>
      </c>
      <c r="C327" s="252" t="s">
        <v>525</v>
      </c>
      <c r="D327" s="253">
        <v>2.64</v>
      </c>
      <c r="E327" s="254">
        <f t="shared" si="4"/>
        <v>2.9040000000000004</v>
      </c>
    </row>
    <row r="328" spans="1:5" x14ac:dyDescent="0.2">
      <c r="A328" s="70">
        <v>3863</v>
      </c>
      <c r="B328" s="70" t="s">
        <v>851</v>
      </c>
      <c r="C328" s="252" t="s">
        <v>525</v>
      </c>
      <c r="D328" s="253">
        <v>3.09</v>
      </c>
      <c r="E328" s="254">
        <f t="shared" si="4"/>
        <v>3.399</v>
      </c>
    </row>
    <row r="329" spans="1:5" x14ac:dyDescent="0.2">
      <c r="A329" s="70">
        <v>3864</v>
      </c>
      <c r="B329" s="70" t="s">
        <v>852</v>
      </c>
      <c r="C329" s="252" t="s">
        <v>525</v>
      </c>
      <c r="D329" s="253">
        <v>8.06</v>
      </c>
      <c r="E329" s="254">
        <f t="shared" si="4"/>
        <v>8.8660000000000014</v>
      </c>
    </row>
    <row r="330" spans="1:5" x14ac:dyDescent="0.2">
      <c r="A330" s="70">
        <v>3865</v>
      </c>
      <c r="B330" s="70" t="s">
        <v>853</v>
      </c>
      <c r="C330" s="252" t="s">
        <v>525</v>
      </c>
      <c r="D330" s="253">
        <v>14.03</v>
      </c>
      <c r="E330" s="254">
        <f t="shared" si="4"/>
        <v>15.433</v>
      </c>
    </row>
    <row r="331" spans="1:5" x14ac:dyDescent="0.2">
      <c r="A331" s="70">
        <v>3866</v>
      </c>
      <c r="B331" s="70" t="s">
        <v>854</v>
      </c>
      <c r="C331" s="252" t="s">
        <v>525</v>
      </c>
      <c r="D331" s="253">
        <v>32.1</v>
      </c>
      <c r="E331" s="254">
        <f t="shared" ref="E331:E394" si="5">D331*1.1</f>
        <v>35.31</v>
      </c>
    </row>
    <row r="332" spans="1:5" x14ac:dyDescent="0.2">
      <c r="A332" s="70">
        <v>3878</v>
      </c>
      <c r="B332" s="70" t="s">
        <v>855</v>
      </c>
      <c r="C332" s="252" t="s">
        <v>525</v>
      </c>
      <c r="D332" s="253">
        <v>4.93</v>
      </c>
      <c r="E332" s="254">
        <f t="shared" si="5"/>
        <v>5.423</v>
      </c>
    </row>
    <row r="333" spans="1:5" x14ac:dyDescent="0.2">
      <c r="A333" s="70">
        <v>3877</v>
      </c>
      <c r="B333" s="70" t="s">
        <v>856</v>
      </c>
      <c r="C333" s="252" t="s">
        <v>525</v>
      </c>
      <c r="D333" s="253">
        <v>4.5</v>
      </c>
      <c r="E333" s="254">
        <f t="shared" si="5"/>
        <v>4.95</v>
      </c>
    </row>
    <row r="334" spans="1:5" x14ac:dyDescent="0.2">
      <c r="A334" s="70">
        <v>3879</v>
      </c>
      <c r="B334" s="70" t="s">
        <v>857</v>
      </c>
      <c r="C334" s="252" t="s">
        <v>525</v>
      </c>
      <c r="D334" s="253">
        <v>9.9499999999999993</v>
      </c>
      <c r="E334" s="254">
        <f t="shared" si="5"/>
        <v>10.945</v>
      </c>
    </row>
    <row r="335" spans="1:5" x14ac:dyDescent="0.2">
      <c r="A335" s="70">
        <v>3883</v>
      </c>
      <c r="B335" s="70" t="s">
        <v>858</v>
      </c>
      <c r="C335" s="252" t="s">
        <v>525</v>
      </c>
      <c r="D335" s="253">
        <v>1.04</v>
      </c>
      <c r="E335" s="254">
        <f t="shared" si="5"/>
        <v>1.1440000000000001</v>
      </c>
    </row>
    <row r="336" spans="1:5" x14ac:dyDescent="0.2">
      <c r="A336" s="70">
        <v>3876</v>
      </c>
      <c r="B336" s="70" t="s">
        <v>859</v>
      </c>
      <c r="C336" s="252" t="s">
        <v>525</v>
      </c>
      <c r="D336" s="253">
        <v>2.59</v>
      </c>
      <c r="E336" s="254">
        <f t="shared" si="5"/>
        <v>2.8490000000000002</v>
      </c>
    </row>
    <row r="337" spans="1:5" x14ac:dyDescent="0.2">
      <c r="A337" s="70">
        <v>3884</v>
      </c>
      <c r="B337" s="70" t="s">
        <v>860</v>
      </c>
      <c r="C337" s="252" t="s">
        <v>525</v>
      </c>
      <c r="D337" s="253">
        <v>1.55</v>
      </c>
      <c r="E337" s="254">
        <f t="shared" si="5"/>
        <v>1.7050000000000003</v>
      </c>
    </row>
    <row r="338" spans="1:5" x14ac:dyDescent="0.2">
      <c r="A338" s="70">
        <v>3899</v>
      </c>
      <c r="B338" s="70" t="s">
        <v>861</v>
      </c>
      <c r="C338" s="252" t="s">
        <v>525</v>
      </c>
      <c r="D338" s="253">
        <v>3.96</v>
      </c>
      <c r="E338" s="254">
        <f t="shared" si="5"/>
        <v>4.3559999999999999</v>
      </c>
    </row>
    <row r="339" spans="1:5" x14ac:dyDescent="0.2">
      <c r="A339" s="70">
        <v>38676</v>
      </c>
      <c r="B339" s="70" t="s">
        <v>862</v>
      </c>
      <c r="C339" s="252" t="s">
        <v>525</v>
      </c>
      <c r="D339" s="253">
        <v>19.190000000000001</v>
      </c>
      <c r="E339" s="254">
        <f t="shared" si="5"/>
        <v>21.109000000000002</v>
      </c>
    </row>
    <row r="340" spans="1:5" x14ac:dyDescent="0.2">
      <c r="A340" s="70">
        <v>3897</v>
      </c>
      <c r="B340" s="70" t="s">
        <v>863</v>
      </c>
      <c r="C340" s="252" t="s">
        <v>525</v>
      </c>
      <c r="D340" s="253">
        <v>0.83</v>
      </c>
      <c r="E340" s="254">
        <f t="shared" si="5"/>
        <v>0.91300000000000003</v>
      </c>
    </row>
    <row r="341" spans="1:5" x14ac:dyDescent="0.2">
      <c r="A341" s="70">
        <v>3875</v>
      </c>
      <c r="B341" s="70" t="s">
        <v>864</v>
      </c>
      <c r="C341" s="252" t="s">
        <v>525</v>
      </c>
      <c r="D341" s="253">
        <v>1.8</v>
      </c>
      <c r="E341" s="254">
        <f t="shared" si="5"/>
        <v>1.9800000000000002</v>
      </c>
    </row>
    <row r="342" spans="1:5" x14ac:dyDescent="0.2">
      <c r="A342" s="70">
        <v>3898</v>
      </c>
      <c r="B342" s="70" t="s">
        <v>865</v>
      </c>
      <c r="C342" s="252" t="s">
        <v>525</v>
      </c>
      <c r="D342" s="253">
        <v>3.42</v>
      </c>
      <c r="E342" s="254">
        <f t="shared" si="5"/>
        <v>3.762</v>
      </c>
    </row>
    <row r="343" spans="1:5" x14ac:dyDescent="0.2">
      <c r="A343" s="70">
        <v>3859</v>
      </c>
      <c r="B343" s="70" t="s">
        <v>866</v>
      </c>
      <c r="C343" s="252" t="s">
        <v>525</v>
      </c>
      <c r="D343" s="253">
        <v>0.91</v>
      </c>
      <c r="E343" s="254">
        <f t="shared" si="5"/>
        <v>1.0010000000000001</v>
      </c>
    </row>
    <row r="344" spans="1:5" x14ac:dyDescent="0.2">
      <c r="A344" s="70">
        <v>3856</v>
      </c>
      <c r="B344" s="70" t="s">
        <v>867</v>
      </c>
      <c r="C344" s="252" t="s">
        <v>525</v>
      </c>
      <c r="D344" s="253">
        <v>1.1599999999999999</v>
      </c>
      <c r="E344" s="254">
        <f t="shared" si="5"/>
        <v>1.276</v>
      </c>
    </row>
    <row r="345" spans="1:5" x14ac:dyDescent="0.2">
      <c r="A345" s="70">
        <v>3906</v>
      </c>
      <c r="B345" s="70" t="s">
        <v>868</v>
      </c>
      <c r="C345" s="252" t="s">
        <v>525</v>
      </c>
      <c r="D345" s="253">
        <v>1.0900000000000001</v>
      </c>
      <c r="E345" s="254">
        <f t="shared" si="5"/>
        <v>1.1990000000000003</v>
      </c>
    </row>
    <row r="346" spans="1:5" x14ac:dyDescent="0.2">
      <c r="A346" s="70">
        <v>3860</v>
      </c>
      <c r="B346" s="70" t="s">
        <v>869</v>
      </c>
      <c r="C346" s="252" t="s">
        <v>525</v>
      </c>
      <c r="D346" s="253">
        <v>3.59</v>
      </c>
      <c r="E346" s="254">
        <f t="shared" si="5"/>
        <v>3.9490000000000003</v>
      </c>
    </row>
    <row r="347" spans="1:5" x14ac:dyDescent="0.2">
      <c r="A347" s="70">
        <v>3905</v>
      </c>
      <c r="B347" s="70" t="s">
        <v>870</v>
      </c>
      <c r="C347" s="252" t="s">
        <v>525</v>
      </c>
      <c r="D347" s="253">
        <v>7.95</v>
      </c>
      <c r="E347" s="254">
        <f t="shared" si="5"/>
        <v>8.745000000000001</v>
      </c>
    </row>
    <row r="348" spans="1:5" x14ac:dyDescent="0.2">
      <c r="A348" s="70">
        <v>3871</v>
      </c>
      <c r="B348" s="70" t="s">
        <v>871</v>
      </c>
      <c r="C348" s="252" t="s">
        <v>525</v>
      </c>
      <c r="D348" s="253">
        <v>16.510000000000002</v>
      </c>
      <c r="E348" s="254">
        <f t="shared" si="5"/>
        <v>18.161000000000005</v>
      </c>
    </row>
    <row r="349" spans="1:5" x14ac:dyDescent="0.2">
      <c r="A349" s="70">
        <v>11519</v>
      </c>
      <c r="B349" s="70" t="s">
        <v>872</v>
      </c>
      <c r="C349" s="252" t="s">
        <v>738</v>
      </c>
      <c r="D349" s="253">
        <v>24.73</v>
      </c>
      <c r="E349" s="254">
        <f t="shared" si="5"/>
        <v>27.203000000000003</v>
      </c>
    </row>
    <row r="350" spans="1:5" x14ac:dyDescent="0.2">
      <c r="A350" s="70">
        <v>11520</v>
      </c>
      <c r="B350" s="70" t="s">
        <v>873</v>
      </c>
      <c r="C350" s="252" t="s">
        <v>738</v>
      </c>
      <c r="D350" s="253">
        <v>9.8000000000000007</v>
      </c>
      <c r="E350" s="254">
        <f t="shared" si="5"/>
        <v>10.780000000000001</v>
      </c>
    </row>
    <row r="351" spans="1:5" x14ac:dyDescent="0.2">
      <c r="A351" s="70">
        <v>11518</v>
      </c>
      <c r="B351" s="70" t="s">
        <v>874</v>
      </c>
      <c r="C351" s="252" t="s">
        <v>738</v>
      </c>
      <c r="D351" s="253">
        <v>28.53</v>
      </c>
      <c r="E351" s="254">
        <f t="shared" si="5"/>
        <v>31.383000000000003</v>
      </c>
    </row>
    <row r="352" spans="1:5" x14ac:dyDescent="0.2">
      <c r="A352" s="70">
        <v>11621</v>
      </c>
      <c r="B352" s="70" t="s">
        <v>875</v>
      </c>
      <c r="C352" s="252" t="s">
        <v>555</v>
      </c>
      <c r="D352" s="253">
        <v>33.369999999999997</v>
      </c>
      <c r="E352" s="254">
        <f t="shared" si="5"/>
        <v>36.707000000000001</v>
      </c>
    </row>
    <row r="353" spans="1:5" x14ac:dyDescent="0.2">
      <c r="A353" s="70">
        <v>4056</v>
      </c>
      <c r="B353" s="70" t="s">
        <v>876</v>
      </c>
      <c r="C353" s="252" t="s">
        <v>736</v>
      </c>
      <c r="D353" s="256">
        <v>27.2</v>
      </c>
      <c r="E353" s="254">
        <f t="shared" si="5"/>
        <v>29.92</v>
      </c>
    </row>
    <row r="354" spans="1:5" x14ac:dyDescent="0.2">
      <c r="A354" s="70">
        <v>4048</v>
      </c>
      <c r="B354" s="70" t="s">
        <v>877</v>
      </c>
      <c r="C354" s="252" t="s">
        <v>641</v>
      </c>
      <c r="D354" s="256">
        <v>3.77</v>
      </c>
      <c r="E354" s="254">
        <f t="shared" si="5"/>
        <v>4.1470000000000002</v>
      </c>
    </row>
    <row r="355" spans="1:5" x14ac:dyDescent="0.2">
      <c r="A355" s="70">
        <v>11560</v>
      </c>
      <c r="B355" s="70" t="s">
        <v>878</v>
      </c>
      <c r="C355" s="252" t="s">
        <v>525</v>
      </c>
      <c r="D355" s="256">
        <v>110.54</v>
      </c>
      <c r="E355" s="254">
        <f t="shared" si="5"/>
        <v>121.59400000000002</v>
      </c>
    </row>
    <row r="356" spans="1:5" x14ac:dyDescent="0.2">
      <c r="A356" s="70">
        <v>11499</v>
      </c>
      <c r="B356" s="70" t="s">
        <v>879</v>
      </c>
      <c r="C356" s="252" t="s">
        <v>525</v>
      </c>
      <c r="D356" s="256">
        <v>983.73</v>
      </c>
      <c r="E356" s="254">
        <f t="shared" si="5"/>
        <v>1082.1030000000001</v>
      </c>
    </row>
    <row r="357" spans="1:5" x14ac:dyDescent="0.2">
      <c r="A357" s="70">
        <v>4214</v>
      </c>
      <c r="B357" s="70" t="s">
        <v>880</v>
      </c>
      <c r="C357" s="252" t="s">
        <v>525</v>
      </c>
      <c r="D357" s="253">
        <v>6.17</v>
      </c>
      <c r="E357" s="254">
        <f t="shared" si="5"/>
        <v>6.7870000000000008</v>
      </c>
    </row>
    <row r="358" spans="1:5" x14ac:dyDescent="0.2">
      <c r="A358" s="70">
        <v>4215</v>
      </c>
      <c r="B358" s="70" t="s">
        <v>881</v>
      </c>
      <c r="C358" s="252" t="s">
        <v>525</v>
      </c>
      <c r="D358" s="253">
        <v>4.0599999999999996</v>
      </c>
      <c r="E358" s="254">
        <f t="shared" si="5"/>
        <v>4.4660000000000002</v>
      </c>
    </row>
    <row r="359" spans="1:5" x14ac:dyDescent="0.2">
      <c r="A359" s="70">
        <v>4210</v>
      </c>
      <c r="B359" s="70" t="s">
        <v>882</v>
      </c>
      <c r="C359" s="252" t="s">
        <v>525</v>
      </c>
      <c r="D359" s="253">
        <v>0.68</v>
      </c>
      <c r="E359" s="254">
        <f t="shared" si="5"/>
        <v>0.74800000000000011</v>
      </c>
    </row>
    <row r="360" spans="1:5" x14ac:dyDescent="0.2">
      <c r="A360" s="70">
        <v>4212</v>
      </c>
      <c r="B360" s="70" t="s">
        <v>883</v>
      </c>
      <c r="C360" s="252" t="s">
        <v>525</v>
      </c>
      <c r="D360" s="253">
        <v>1.96</v>
      </c>
      <c r="E360" s="254">
        <f t="shared" si="5"/>
        <v>2.1560000000000001</v>
      </c>
    </row>
    <row r="361" spans="1:5" x14ac:dyDescent="0.2">
      <c r="A361" s="70">
        <v>4213</v>
      </c>
      <c r="B361" s="70" t="s">
        <v>884</v>
      </c>
      <c r="C361" s="252" t="s">
        <v>525</v>
      </c>
      <c r="D361" s="253">
        <v>8.77</v>
      </c>
      <c r="E361" s="254">
        <f t="shared" si="5"/>
        <v>9.6470000000000002</v>
      </c>
    </row>
    <row r="362" spans="1:5" x14ac:dyDescent="0.2">
      <c r="A362" s="70">
        <v>4211</v>
      </c>
      <c r="B362" s="70" t="s">
        <v>885</v>
      </c>
      <c r="C362" s="252" t="s">
        <v>525</v>
      </c>
      <c r="D362" s="253">
        <v>0.98</v>
      </c>
      <c r="E362" s="254">
        <f t="shared" si="5"/>
        <v>1.0780000000000001</v>
      </c>
    </row>
    <row r="363" spans="1:5" x14ac:dyDescent="0.2">
      <c r="A363" s="70">
        <v>38175</v>
      </c>
      <c r="B363" s="70" t="s">
        <v>886</v>
      </c>
      <c r="C363" s="252" t="s">
        <v>525</v>
      </c>
      <c r="D363" s="253">
        <v>2.2400000000000002</v>
      </c>
      <c r="E363" s="254">
        <f t="shared" si="5"/>
        <v>2.4640000000000004</v>
      </c>
    </row>
    <row r="364" spans="1:5" x14ac:dyDescent="0.2">
      <c r="A364" s="70">
        <v>38176</v>
      </c>
      <c r="B364" s="70" t="s">
        <v>887</v>
      </c>
      <c r="C364" s="252" t="s">
        <v>525</v>
      </c>
      <c r="D364" s="253">
        <v>6.07</v>
      </c>
      <c r="E364" s="254">
        <f t="shared" si="5"/>
        <v>6.6770000000000005</v>
      </c>
    </row>
    <row r="365" spans="1:5" x14ac:dyDescent="0.2">
      <c r="A365" s="70">
        <v>11703</v>
      </c>
      <c r="B365" s="70" t="s">
        <v>888</v>
      </c>
      <c r="C365" s="252" t="s">
        <v>525</v>
      </c>
      <c r="D365" s="253">
        <v>29.75</v>
      </c>
      <c r="E365" s="254">
        <f t="shared" si="5"/>
        <v>32.725000000000001</v>
      </c>
    </row>
    <row r="366" spans="1:5" x14ac:dyDescent="0.2">
      <c r="A366" s="70">
        <v>39438</v>
      </c>
      <c r="B366" s="70" t="s">
        <v>889</v>
      </c>
      <c r="C366" s="252" t="s">
        <v>525</v>
      </c>
      <c r="D366" s="253">
        <v>0.16</v>
      </c>
      <c r="E366" s="254">
        <f t="shared" si="5"/>
        <v>0.17600000000000002</v>
      </c>
    </row>
    <row r="367" spans="1:5" x14ac:dyDescent="0.2">
      <c r="A367" s="70">
        <v>11963</v>
      </c>
      <c r="B367" s="70" t="s">
        <v>890</v>
      </c>
      <c r="C367" s="252" t="s">
        <v>525</v>
      </c>
      <c r="D367" s="253">
        <v>5.9</v>
      </c>
      <c r="E367" s="254">
        <f t="shared" si="5"/>
        <v>6.4900000000000011</v>
      </c>
    </row>
    <row r="368" spans="1:5" x14ac:dyDescent="0.2">
      <c r="A368" s="70">
        <v>11964</v>
      </c>
      <c r="B368" s="70" t="s">
        <v>891</v>
      </c>
      <c r="C368" s="252" t="s">
        <v>525</v>
      </c>
      <c r="D368" s="253">
        <v>1.49</v>
      </c>
      <c r="E368" s="254">
        <f t="shared" si="5"/>
        <v>1.639</v>
      </c>
    </row>
    <row r="369" spans="1:5" x14ac:dyDescent="0.2">
      <c r="A369" s="70">
        <v>4379</v>
      </c>
      <c r="B369" s="70" t="s">
        <v>892</v>
      </c>
      <c r="C369" s="252" t="s">
        <v>525</v>
      </c>
      <c r="D369" s="253">
        <v>0.03</v>
      </c>
      <c r="E369" s="254">
        <f t="shared" si="5"/>
        <v>3.3000000000000002E-2</v>
      </c>
    </row>
    <row r="370" spans="1:5" x14ac:dyDescent="0.2">
      <c r="A370" s="70">
        <v>4377</v>
      </c>
      <c r="B370" s="70" t="s">
        <v>893</v>
      </c>
      <c r="C370" s="252" t="s">
        <v>525</v>
      </c>
      <c r="D370" s="253">
        <v>0.11</v>
      </c>
      <c r="E370" s="254">
        <f t="shared" si="5"/>
        <v>0.12100000000000001</v>
      </c>
    </row>
    <row r="371" spans="1:5" x14ac:dyDescent="0.2">
      <c r="A371" s="70">
        <v>4356</v>
      </c>
      <c r="B371" s="70" t="s">
        <v>894</v>
      </c>
      <c r="C371" s="252" t="s">
        <v>525</v>
      </c>
      <c r="D371" s="253">
        <v>0.16</v>
      </c>
      <c r="E371" s="254">
        <f t="shared" si="5"/>
        <v>0.17600000000000002</v>
      </c>
    </row>
    <row r="372" spans="1:5" x14ac:dyDescent="0.2">
      <c r="A372" s="70">
        <v>13246</v>
      </c>
      <c r="B372" s="70" t="s">
        <v>895</v>
      </c>
      <c r="C372" s="252" t="s">
        <v>525</v>
      </c>
      <c r="D372" s="253">
        <v>0.28000000000000003</v>
      </c>
      <c r="E372" s="254">
        <f t="shared" si="5"/>
        <v>0.30800000000000005</v>
      </c>
    </row>
    <row r="373" spans="1:5" x14ac:dyDescent="0.2">
      <c r="A373" s="70">
        <v>4346</v>
      </c>
      <c r="B373" s="70" t="s">
        <v>896</v>
      </c>
      <c r="C373" s="252" t="s">
        <v>525</v>
      </c>
      <c r="D373" s="253">
        <v>6.32</v>
      </c>
      <c r="E373" s="254">
        <f t="shared" si="5"/>
        <v>6.9520000000000008</v>
      </c>
    </row>
    <row r="374" spans="1:5" x14ac:dyDescent="0.2">
      <c r="A374" s="70">
        <v>11955</v>
      </c>
      <c r="B374" s="70" t="s">
        <v>897</v>
      </c>
      <c r="C374" s="252" t="s">
        <v>525</v>
      </c>
      <c r="D374" s="253">
        <v>2.77</v>
      </c>
      <c r="E374" s="254">
        <f t="shared" si="5"/>
        <v>3.0470000000000002</v>
      </c>
    </row>
    <row r="375" spans="1:5" x14ac:dyDescent="0.2">
      <c r="A375" s="70">
        <v>11960</v>
      </c>
      <c r="B375" s="70" t="s">
        <v>898</v>
      </c>
      <c r="C375" s="252" t="s">
        <v>525</v>
      </c>
      <c r="D375" s="253">
        <v>0.09</v>
      </c>
      <c r="E375" s="254">
        <f t="shared" si="5"/>
        <v>9.9000000000000005E-2</v>
      </c>
    </row>
    <row r="376" spans="1:5" x14ac:dyDescent="0.2">
      <c r="A376" s="70">
        <v>4333</v>
      </c>
      <c r="B376" s="70" t="s">
        <v>899</v>
      </c>
      <c r="C376" s="252" t="s">
        <v>525</v>
      </c>
      <c r="D376" s="253">
        <v>0.16</v>
      </c>
      <c r="E376" s="254">
        <f t="shared" si="5"/>
        <v>0.17600000000000002</v>
      </c>
    </row>
    <row r="377" spans="1:5" x14ac:dyDescent="0.2">
      <c r="A377" s="70">
        <v>4358</v>
      </c>
      <c r="B377" s="70" t="s">
        <v>900</v>
      </c>
      <c r="C377" s="252" t="s">
        <v>525</v>
      </c>
      <c r="D377" s="253">
        <v>1.26</v>
      </c>
      <c r="E377" s="254">
        <f t="shared" si="5"/>
        <v>1.3860000000000001</v>
      </c>
    </row>
    <row r="378" spans="1:5" x14ac:dyDescent="0.2">
      <c r="A378" s="70">
        <v>39435</v>
      </c>
      <c r="B378" s="70" t="s">
        <v>901</v>
      </c>
      <c r="C378" s="252" t="s">
        <v>525</v>
      </c>
      <c r="D378" s="253">
        <v>0.06</v>
      </c>
      <c r="E378" s="254">
        <f t="shared" si="5"/>
        <v>6.6000000000000003E-2</v>
      </c>
    </row>
    <row r="379" spans="1:5" x14ac:dyDescent="0.2">
      <c r="A379" s="70">
        <v>39436</v>
      </c>
      <c r="B379" s="70" t="s">
        <v>902</v>
      </c>
      <c r="C379" s="252" t="s">
        <v>525</v>
      </c>
      <c r="D379" s="253">
        <v>0.11</v>
      </c>
      <c r="E379" s="254">
        <f t="shared" si="5"/>
        <v>0.12100000000000001</v>
      </c>
    </row>
    <row r="380" spans="1:5" x14ac:dyDescent="0.2">
      <c r="A380" s="70">
        <v>39437</v>
      </c>
      <c r="B380" s="70" t="s">
        <v>903</v>
      </c>
      <c r="C380" s="252" t="s">
        <v>525</v>
      </c>
      <c r="D380" s="253">
        <v>0.14000000000000001</v>
      </c>
      <c r="E380" s="254">
        <f t="shared" si="5"/>
        <v>0.15400000000000003</v>
      </c>
    </row>
    <row r="381" spans="1:5" x14ac:dyDescent="0.2">
      <c r="A381" s="70">
        <v>39439</v>
      </c>
      <c r="B381" s="70" t="s">
        <v>904</v>
      </c>
      <c r="C381" s="252" t="s">
        <v>525</v>
      </c>
      <c r="D381" s="253">
        <v>0.09</v>
      </c>
      <c r="E381" s="254">
        <f t="shared" si="5"/>
        <v>9.9000000000000005E-2</v>
      </c>
    </row>
    <row r="382" spans="1:5" x14ac:dyDescent="0.2">
      <c r="A382" s="70">
        <v>39440</v>
      </c>
      <c r="B382" s="70" t="s">
        <v>905</v>
      </c>
      <c r="C382" s="252" t="s">
        <v>525</v>
      </c>
      <c r="D382" s="253">
        <v>0.12</v>
      </c>
      <c r="E382" s="254">
        <f t="shared" si="5"/>
        <v>0.13200000000000001</v>
      </c>
    </row>
    <row r="383" spans="1:5" x14ac:dyDescent="0.2">
      <c r="A383" s="70">
        <v>39441</v>
      </c>
      <c r="B383" s="70" t="s">
        <v>906</v>
      </c>
      <c r="C383" s="252" t="s">
        <v>525</v>
      </c>
      <c r="D383" s="253">
        <v>0.16</v>
      </c>
      <c r="E383" s="254">
        <f t="shared" si="5"/>
        <v>0.17600000000000002</v>
      </c>
    </row>
    <row r="384" spans="1:5" x14ac:dyDescent="0.2">
      <c r="A384" s="70">
        <v>39442</v>
      </c>
      <c r="B384" s="70" t="s">
        <v>907</v>
      </c>
      <c r="C384" s="252" t="s">
        <v>525</v>
      </c>
      <c r="D384" s="253">
        <v>0.11</v>
      </c>
      <c r="E384" s="254">
        <f t="shared" si="5"/>
        <v>0.12100000000000001</v>
      </c>
    </row>
    <row r="385" spans="1:5" x14ac:dyDescent="0.2">
      <c r="A385" s="70">
        <v>39443</v>
      </c>
      <c r="B385" s="70" t="s">
        <v>908</v>
      </c>
      <c r="C385" s="252" t="s">
        <v>525</v>
      </c>
      <c r="D385" s="253">
        <v>0.15</v>
      </c>
      <c r="E385" s="254">
        <f t="shared" si="5"/>
        <v>0.16500000000000001</v>
      </c>
    </row>
    <row r="386" spans="1:5" x14ac:dyDescent="0.2">
      <c r="A386" s="70">
        <v>4329</v>
      </c>
      <c r="B386" s="70" t="s">
        <v>909</v>
      </c>
      <c r="C386" s="252" t="s">
        <v>525</v>
      </c>
      <c r="D386" s="253">
        <v>1.35</v>
      </c>
      <c r="E386" s="254">
        <f t="shared" si="5"/>
        <v>1.4850000000000003</v>
      </c>
    </row>
    <row r="387" spans="1:5" x14ac:dyDescent="0.2">
      <c r="A387" s="70">
        <v>4383</v>
      </c>
      <c r="B387" s="70" t="s">
        <v>910</v>
      </c>
      <c r="C387" s="252" t="s">
        <v>525</v>
      </c>
      <c r="D387" s="253">
        <v>12.2</v>
      </c>
      <c r="E387" s="254">
        <f t="shared" si="5"/>
        <v>13.42</v>
      </c>
    </row>
    <row r="388" spans="1:5" x14ac:dyDescent="0.2">
      <c r="A388" s="70">
        <v>4344</v>
      </c>
      <c r="B388" s="70" t="s">
        <v>911</v>
      </c>
      <c r="C388" s="252" t="s">
        <v>525</v>
      </c>
      <c r="D388" s="253">
        <v>12.79</v>
      </c>
      <c r="E388" s="254">
        <f t="shared" si="5"/>
        <v>14.069000000000001</v>
      </c>
    </row>
    <row r="389" spans="1:5" x14ac:dyDescent="0.2">
      <c r="A389" s="70">
        <v>436</v>
      </c>
      <c r="B389" s="70" t="s">
        <v>912</v>
      </c>
      <c r="C389" s="252" t="s">
        <v>525</v>
      </c>
      <c r="D389" s="253">
        <v>6.16</v>
      </c>
      <c r="E389" s="254">
        <f t="shared" si="5"/>
        <v>6.7760000000000007</v>
      </c>
    </row>
    <row r="390" spans="1:5" x14ac:dyDescent="0.2">
      <c r="A390" s="70">
        <v>442</v>
      </c>
      <c r="B390" s="70" t="s">
        <v>913</v>
      </c>
      <c r="C390" s="252" t="s">
        <v>525</v>
      </c>
      <c r="D390" s="253">
        <v>3.64</v>
      </c>
      <c r="E390" s="254">
        <f t="shared" si="5"/>
        <v>4.0040000000000004</v>
      </c>
    </row>
    <row r="391" spans="1:5" x14ac:dyDescent="0.2">
      <c r="A391" s="70">
        <v>11953</v>
      </c>
      <c r="B391" s="70" t="s">
        <v>914</v>
      </c>
      <c r="C391" s="252" t="s">
        <v>525</v>
      </c>
      <c r="D391" s="253">
        <v>2.0299999999999998</v>
      </c>
      <c r="E391" s="254">
        <f t="shared" si="5"/>
        <v>2.2330000000000001</v>
      </c>
    </row>
    <row r="392" spans="1:5" x14ac:dyDescent="0.2">
      <c r="A392" s="70">
        <v>4335</v>
      </c>
      <c r="B392" s="70" t="s">
        <v>915</v>
      </c>
      <c r="C392" s="252" t="s">
        <v>525</v>
      </c>
      <c r="D392" s="253">
        <v>8.59</v>
      </c>
      <c r="E392" s="254">
        <f t="shared" si="5"/>
        <v>9.4489999999999998</v>
      </c>
    </row>
    <row r="393" spans="1:5" x14ac:dyDescent="0.2">
      <c r="A393" s="70">
        <v>4334</v>
      </c>
      <c r="B393" s="70" t="s">
        <v>916</v>
      </c>
      <c r="C393" s="252" t="s">
        <v>525</v>
      </c>
      <c r="D393" s="253">
        <v>11.78</v>
      </c>
      <c r="E393" s="254">
        <f t="shared" si="5"/>
        <v>12.958</v>
      </c>
    </row>
    <row r="394" spans="1:5" x14ac:dyDescent="0.2">
      <c r="A394" s="70">
        <v>4343</v>
      </c>
      <c r="B394" s="70" t="s">
        <v>917</v>
      </c>
      <c r="C394" s="252" t="s">
        <v>525</v>
      </c>
      <c r="D394" s="253">
        <v>2.89</v>
      </c>
      <c r="E394" s="254">
        <f t="shared" si="5"/>
        <v>3.1790000000000003</v>
      </c>
    </row>
    <row r="395" spans="1:5" x14ac:dyDescent="0.2">
      <c r="A395" s="70">
        <v>4384</v>
      </c>
      <c r="B395" s="70" t="s">
        <v>918</v>
      </c>
      <c r="C395" s="252" t="s">
        <v>525</v>
      </c>
      <c r="D395" s="256">
        <v>14.02</v>
      </c>
      <c r="E395" s="254">
        <f t="shared" ref="E395:E458" si="6">D395*1.1</f>
        <v>15.422000000000001</v>
      </c>
    </row>
    <row r="396" spans="1:5" x14ac:dyDescent="0.2">
      <c r="A396" s="70">
        <v>4351</v>
      </c>
      <c r="B396" s="70" t="s">
        <v>919</v>
      </c>
      <c r="C396" s="252" t="s">
        <v>525</v>
      </c>
      <c r="D396" s="256">
        <v>10.4</v>
      </c>
      <c r="E396" s="254">
        <f t="shared" si="6"/>
        <v>11.440000000000001</v>
      </c>
    </row>
    <row r="397" spans="1:5" x14ac:dyDescent="0.2">
      <c r="A397" s="70">
        <v>11054</v>
      </c>
      <c r="B397" s="70" t="s">
        <v>920</v>
      </c>
      <c r="C397" s="252" t="s">
        <v>525</v>
      </c>
      <c r="D397" s="256">
        <v>0.02</v>
      </c>
      <c r="E397" s="254">
        <f t="shared" si="6"/>
        <v>2.2000000000000002E-2</v>
      </c>
    </row>
    <row r="398" spans="1:5" x14ac:dyDescent="0.2">
      <c r="A398" s="70">
        <v>11055</v>
      </c>
      <c r="B398" s="70" t="s">
        <v>921</v>
      </c>
      <c r="C398" s="252" t="s">
        <v>525</v>
      </c>
      <c r="D398" s="256">
        <v>0.03</v>
      </c>
      <c r="E398" s="254">
        <f t="shared" si="6"/>
        <v>3.3000000000000002E-2</v>
      </c>
    </row>
    <row r="399" spans="1:5" x14ac:dyDescent="0.2">
      <c r="A399" s="70">
        <v>11056</v>
      </c>
      <c r="B399" s="70" t="s">
        <v>922</v>
      </c>
      <c r="C399" s="252" t="s">
        <v>525</v>
      </c>
      <c r="D399" s="256">
        <v>0.03</v>
      </c>
      <c r="E399" s="254">
        <f t="shared" si="6"/>
        <v>3.3000000000000002E-2</v>
      </c>
    </row>
    <row r="400" spans="1:5" x14ac:dyDescent="0.2">
      <c r="A400" s="70">
        <v>11057</v>
      </c>
      <c r="B400" s="70" t="s">
        <v>923</v>
      </c>
      <c r="C400" s="252" t="s">
        <v>525</v>
      </c>
      <c r="D400" s="256">
        <v>7.0000000000000007E-2</v>
      </c>
      <c r="E400" s="254">
        <f t="shared" si="6"/>
        <v>7.7000000000000013E-2</v>
      </c>
    </row>
    <row r="401" spans="1:5" x14ac:dyDescent="0.2">
      <c r="A401" s="70">
        <v>11059</v>
      </c>
      <c r="B401" s="70" t="s">
        <v>924</v>
      </c>
      <c r="C401" s="252" t="s">
        <v>525</v>
      </c>
      <c r="D401" s="256">
        <v>0.15</v>
      </c>
      <c r="E401" s="254">
        <f t="shared" si="6"/>
        <v>0.16500000000000001</v>
      </c>
    </row>
    <row r="402" spans="1:5" x14ac:dyDescent="0.2">
      <c r="A402" s="70">
        <v>11058</v>
      </c>
      <c r="B402" s="70" t="s">
        <v>925</v>
      </c>
      <c r="C402" s="252" t="s">
        <v>525</v>
      </c>
      <c r="D402" s="256">
        <v>0.19</v>
      </c>
      <c r="E402" s="254">
        <f t="shared" si="6"/>
        <v>0.20900000000000002</v>
      </c>
    </row>
    <row r="403" spans="1:5" x14ac:dyDescent="0.2">
      <c r="A403" s="70">
        <v>4380</v>
      </c>
      <c r="B403" s="70" t="s">
        <v>926</v>
      </c>
      <c r="C403" s="252" t="s">
        <v>525</v>
      </c>
      <c r="D403" s="256">
        <v>0.64</v>
      </c>
      <c r="E403" s="254">
        <f t="shared" si="6"/>
        <v>0.70400000000000007</v>
      </c>
    </row>
    <row r="404" spans="1:5" x14ac:dyDescent="0.2">
      <c r="A404" s="70">
        <v>4299</v>
      </c>
      <c r="B404" s="70" t="s">
        <v>927</v>
      </c>
      <c r="C404" s="252" t="s">
        <v>525</v>
      </c>
      <c r="D404" s="256">
        <v>0.61</v>
      </c>
      <c r="E404" s="254">
        <f t="shared" si="6"/>
        <v>0.67100000000000004</v>
      </c>
    </row>
    <row r="405" spans="1:5" x14ac:dyDescent="0.2">
      <c r="A405" s="70">
        <v>4304</v>
      </c>
      <c r="B405" s="70" t="s">
        <v>928</v>
      </c>
      <c r="C405" s="252" t="s">
        <v>525</v>
      </c>
      <c r="D405" s="256">
        <v>0.83</v>
      </c>
      <c r="E405" s="254">
        <f t="shared" si="6"/>
        <v>0.91300000000000003</v>
      </c>
    </row>
    <row r="406" spans="1:5" x14ac:dyDescent="0.2">
      <c r="A406" s="70">
        <v>4305</v>
      </c>
      <c r="B406" s="70" t="s">
        <v>929</v>
      </c>
      <c r="C406" s="252" t="s">
        <v>525</v>
      </c>
      <c r="D406" s="256">
        <v>0.96</v>
      </c>
      <c r="E406" s="254">
        <f t="shared" si="6"/>
        <v>1.056</v>
      </c>
    </row>
    <row r="407" spans="1:5" x14ac:dyDescent="0.2">
      <c r="A407" s="70">
        <v>4306</v>
      </c>
      <c r="B407" s="70" t="s">
        <v>930</v>
      </c>
      <c r="C407" s="252" t="s">
        <v>525</v>
      </c>
      <c r="D407" s="256">
        <v>1.1200000000000001</v>
      </c>
      <c r="E407" s="254">
        <f t="shared" si="6"/>
        <v>1.2320000000000002</v>
      </c>
    </row>
    <row r="408" spans="1:5" x14ac:dyDescent="0.2">
      <c r="A408" s="70">
        <v>4308</v>
      </c>
      <c r="B408" s="70" t="s">
        <v>931</v>
      </c>
      <c r="C408" s="252" t="s">
        <v>525</v>
      </c>
      <c r="D408" s="256">
        <v>2.3199999999999998</v>
      </c>
      <c r="E408" s="254">
        <f t="shared" si="6"/>
        <v>2.552</v>
      </c>
    </row>
    <row r="409" spans="1:5" x14ac:dyDescent="0.2">
      <c r="A409" s="70">
        <v>4302</v>
      </c>
      <c r="B409" s="70" t="s">
        <v>932</v>
      </c>
      <c r="C409" s="252" t="s">
        <v>525</v>
      </c>
      <c r="D409" s="256">
        <v>1.74</v>
      </c>
      <c r="E409" s="254">
        <f t="shared" si="6"/>
        <v>1.9140000000000001</v>
      </c>
    </row>
    <row r="410" spans="1:5" x14ac:dyDescent="0.2">
      <c r="A410" s="70">
        <v>4300</v>
      </c>
      <c r="B410" s="70" t="s">
        <v>933</v>
      </c>
      <c r="C410" s="252" t="s">
        <v>525</v>
      </c>
      <c r="D410" s="256">
        <v>0.41</v>
      </c>
      <c r="E410" s="254">
        <f t="shared" si="6"/>
        <v>0.45100000000000001</v>
      </c>
    </row>
    <row r="411" spans="1:5" x14ac:dyDescent="0.2">
      <c r="A411" s="70">
        <v>4301</v>
      </c>
      <c r="B411" s="70" t="s">
        <v>934</v>
      </c>
      <c r="C411" s="252" t="s">
        <v>525</v>
      </c>
      <c r="D411" s="256">
        <v>0.5</v>
      </c>
      <c r="E411" s="254">
        <f t="shared" si="6"/>
        <v>0.55000000000000004</v>
      </c>
    </row>
    <row r="412" spans="1:5" x14ac:dyDescent="0.2">
      <c r="A412" s="70">
        <v>4320</v>
      </c>
      <c r="B412" s="70" t="s">
        <v>935</v>
      </c>
      <c r="C412" s="252" t="s">
        <v>525</v>
      </c>
      <c r="D412" s="256">
        <v>1.53</v>
      </c>
      <c r="E412" s="254">
        <f t="shared" si="6"/>
        <v>1.6830000000000003</v>
      </c>
    </row>
    <row r="413" spans="1:5" x14ac:dyDescent="0.2">
      <c r="A413" s="70">
        <v>4318</v>
      </c>
      <c r="B413" s="70" t="s">
        <v>936</v>
      </c>
      <c r="C413" s="252" t="s">
        <v>525</v>
      </c>
      <c r="D413" s="256">
        <v>0.75</v>
      </c>
      <c r="E413" s="254">
        <f t="shared" si="6"/>
        <v>0.82500000000000007</v>
      </c>
    </row>
    <row r="414" spans="1:5" x14ac:dyDescent="0.2">
      <c r="A414" s="70">
        <v>40547</v>
      </c>
      <c r="B414" s="70" t="s">
        <v>937</v>
      </c>
      <c r="C414" s="252" t="s">
        <v>716</v>
      </c>
      <c r="D414" s="256">
        <v>17.04</v>
      </c>
      <c r="E414" s="254">
        <f t="shared" si="6"/>
        <v>18.744</v>
      </c>
    </row>
    <row r="415" spans="1:5" x14ac:dyDescent="0.2">
      <c r="A415" s="70">
        <v>11962</v>
      </c>
      <c r="B415" s="70" t="s">
        <v>938</v>
      </c>
      <c r="C415" s="252" t="s">
        <v>525</v>
      </c>
      <c r="D415" s="256">
        <v>0.14000000000000001</v>
      </c>
      <c r="E415" s="254">
        <f t="shared" si="6"/>
        <v>0.15400000000000003</v>
      </c>
    </row>
    <row r="416" spans="1:5" x14ac:dyDescent="0.2">
      <c r="A416" s="70">
        <v>4332</v>
      </c>
      <c r="B416" s="70" t="s">
        <v>939</v>
      </c>
      <c r="C416" s="252" t="s">
        <v>525</v>
      </c>
      <c r="D416" s="256">
        <v>0.68</v>
      </c>
      <c r="E416" s="254">
        <f t="shared" si="6"/>
        <v>0.74800000000000011</v>
      </c>
    </row>
    <row r="417" spans="1:5" x14ac:dyDescent="0.2">
      <c r="A417" s="70">
        <v>4331</v>
      </c>
      <c r="B417" s="70" t="s">
        <v>940</v>
      </c>
      <c r="C417" s="252" t="s">
        <v>525</v>
      </c>
      <c r="D417" s="256">
        <v>2.5499999999999998</v>
      </c>
      <c r="E417" s="254">
        <f t="shared" si="6"/>
        <v>2.8050000000000002</v>
      </c>
    </row>
    <row r="418" spans="1:5" x14ac:dyDescent="0.2">
      <c r="A418" s="70">
        <v>4336</v>
      </c>
      <c r="B418" s="70" t="s">
        <v>941</v>
      </c>
      <c r="C418" s="252" t="s">
        <v>525</v>
      </c>
      <c r="D418" s="256">
        <v>3.27</v>
      </c>
      <c r="E418" s="254">
        <f t="shared" si="6"/>
        <v>3.5970000000000004</v>
      </c>
    </row>
    <row r="419" spans="1:5" x14ac:dyDescent="0.2">
      <c r="A419" s="70">
        <v>13294</v>
      </c>
      <c r="B419" s="70" t="s">
        <v>942</v>
      </c>
      <c r="C419" s="252" t="s">
        <v>525</v>
      </c>
      <c r="D419" s="256">
        <v>0.93</v>
      </c>
      <c r="E419" s="254">
        <f t="shared" si="6"/>
        <v>1.0230000000000001</v>
      </c>
    </row>
    <row r="420" spans="1:5" x14ac:dyDescent="0.2">
      <c r="A420" s="70">
        <v>11948</v>
      </c>
      <c r="B420" s="70" t="s">
        <v>943</v>
      </c>
      <c r="C420" s="252" t="s">
        <v>525</v>
      </c>
      <c r="D420" s="256">
        <v>0.42</v>
      </c>
      <c r="E420" s="254">
        <f t="shared" si="6"/>
        <v>0.46200000000000002</v>
      </c>
    </row>
    <row r="421" spans="1:5" x14ac:dyDescent="0.2">
      <c r="A421" s="70">
        <v>4382</v>
      </c>
      <c r="B421" s="70" t="s">
        <v>944</v>
      </c>
      <c r="C421" s="252" t="s">
        <v>525</v>
      </c>
      <c r="D421" s="256">
        <v>0.7</v>
      </c>
      <c r="E421" s="254">
        <f t="shared" si="6"/>
        <v>0.77</v>
      </c>
    </row>
    <row r="422" spans="1:5" x14ac:dyDescent="0.2">
      <c r="A422" s="70">
        <v>4354</v>
      </c>
      <c r="B422" s="70" t="s">
        <v>945</v>
      </c>
      <c r="C422" s="252" t="s">
        <v>525</v>
      </c>
      <c r="D422" s="256">
        <v>29.34</v>
      </c>
      <c r="E422" s="254">
        <f t="shared" si="6"/>
        <v>32.274000000000001</v>
      </c>
    </row>
    <row r="423" spans="1:5" x14ac:dyDescent="0.2">
      <c r="A423" s="70">
        <v>40839</v>
      </c>
      <c r="B423" s="70" t="s">
        <v>946</v>
      </c>
      <c r="C423" s="252" t="s">
        <v>716</v>
      </c>
      <c r="D423" s="256">
        <v>70.61</v>
      </c>
      <c r="E423" s="254">
        <f t="shared" si="6"/>
        <v>77.671000000000006</v>
      </c>
    </row>
    <row r="424" spans="1:5" x14ac:dyDescent="0.2">
      <c r="A424" s="70">
        <v>40552</v>
      </c>
      <c r="B424" s="70" t="s">
        <v>947</v>
      </c>
      <c r="C424" s="252" t="s">
        <v>716</v>
      </c>
      <c r="D424" s="256">
        <v>29.22</v>
      </c>
      <c r="E424" s="254">
        <f t="shared" si="6"/>
        <v>32.142000000000003</v>
      </c>
    </row>
    <row r="425" spans="1:5" x14ac:dyDescent="0.2">
      <c r="A425" s="70">
        <v>4386</v>
      </c>
      <c r="B425" s="70" t="s">
        <v>948</v>
      </c>
      <c r="C425" s="252" t="s">
        <v>555</v>
      </c>
      <c r="D425" s="256">
        <v>48.32</v>
      </c>
      <c r="E425" s="254">
        <f t="shared" si="6"/>
        <v>53.152000000000008</v>
      </c>
    </row>
    <row r="426" spans="1:5" x14ac:dyDescent="0.2">
      <c r="A426" s="70">
        <v>20209</v>
      </c>
      <c r="B426" s="70" t="s">
        <v>949</v>
      </c>
      <c r="C426" s="252" t="s">
        <v>593</v>
      </c>
      <c r="D426" s="256">
        <v>10.61</v>
      </c>
      <c r="E426" s="254">
        <f t="shared" si="6"/>
        <v>11.671000000000001</v>
      </c>
    </row>
    <row r="427" spans="1:5" x14ac:dyDescent="0.2">
      <c r="A427" s="70">
        <v>4433</v>
      </c>
      <c r="B427" s="70" t="s">
        <v>950</v>
      </c>
      <c r="C427" s="252" t="s">
        <v>593</v>
      </c>
      <c r="D427" s="256">
        <v>7.72</v>
      </c>
      <c r="E427" s="254">
        <f t="shared" si="6"/>
        <v>8.4920000000000009</v>
      </c>
    </row>
    <row r="428" spans="1:5" x14ac:dyDescent="0.2">
      <c r="A428" s="70">
        <v>4729</v>
      </c>
      <c r="B428" s="70" t="s">
        <v>951</v>
      </c>
      <c r="C428" s="252" t="s">
        <v>546</v>
      </c>
      <c r="D428" s="256">
        <v>65.39</v>
      </c>
      <c r="E428" s="254">
        <f t="shared" si="6"/>
        <v>71.929000000000002</v>
      </c>
    </row>
    <row r="429" spans="1:5" x14ac:dyDescent="0.2">
      <c r="A429" s="70">
        <v>4720</v>
      </c>
      <c r="B429" s="70" t="s">
        <v>952</v>
      </c>
      <c r="C429" s="252" t="s">
        <v>546</v>
      </c>
      <c r="D429" s="256">
        <v>71.5</v>
      </c>
      <c r="E429" s="254">
        <f t="shared" si="6"/>
        <v>78.650000000000006</v>
      </c>
    </row>
    <row r="430" spans="1:5" x14ac:dyDescent="0.2">
      <c r="A430" s="70">
        <v>4721</v>
      </c>
      <c r="B430" s="70" t="s">
        <v>953</v>
      </c>
      <c r="C430" s="252" t="s">
        <v>546</v>
      </c>
      <c r="D430" s="256">
        <v>56</v>
      </c>
      <c r="E430" s="254">
        <f t="shared" si="6"/>
        <v>61.600000000000009</v>
      </c>
    </row>
    <row r="431" spans="1:5" x14ac:dyDescent="0.2">
      <c r="A431" s="70">
        <v>4718</v>
      </c>
      <c r="B431" s="70" t="s">
        <v>954</v>
      </c>
      <c r="C431" s="252" t="s">
        <v>546</v>
      </c>
      <c r="D431" s="256">
        <v>56</v>
      </c>
      <c r="E431" s="254">
        <f t="shared" si="6"/>
        <v>61.600000000000009</v>
      </c>
    </row>
    <row r="432" spans="1:5" x14ac:dyDescent="0.2">
      <c r="A432" s="70">
        <v>4722</v>
      </c>
      <c r="B432" s="70" t="s">
        <v>955</v>
      </c>
      <c r="C432" s="252" t="s">
        <v>546</v>
      </c>
      <c r="D432" s="256">
        <v>56</v>
      </c>
      <c r="E432" s="254">
        <f t="shared" si="6"/>
        <v>61.600000000000009</v>
      </c>
    </row>
    <row r="433" spans="1:5" x14ac:dyDescent="0.2">
      <c r="A433" s="70">
        <v>4748</v>
      </c>
      <c r="B433" s="70" t="s">
        <v>956</v>
      </c>
      <c r="C433" s="252" t="s">
        <v>546</v>
      </c>
      <c r="D433" s="256">
        <v>60.58</v>
      </c>
      <c r="E433" s="254">
        <f t="shared" si="6"/>
        <v>66.638000000000005</v>
      </c>
    </row>
    <row r="434" spans="1:5" x14ac:dyDescent="0.2">
      <c r="A434" s="70">
        <v>34747</v>
      </c>
      <c r="B434" s="70" t="s">
        <v>957</v>
      </c>
      <c r="C434" s="252" t="s">
        <v>593</v>
      </c>
      <c r="D434" s="256">
        <v>80.290000000000006</v>
      </c>
      <c r="E434" s="254">
        <f t="shared" si="6"/>
        <v>88.319000000000017</v>
      </c>
    </row>
    <row r="435" spans="1:5" x14ac:dyDescent="0.2">
      <c r="A435" s="70">
        <v>4826</v>
      </c>
      <c r="B435" s="70" t="s">
        <v>958</v>
      </c>
      <c r="C435" s="252" t="s">
        <v>593</v>
      </c>
      <c r="D435" s="256">
        <v>86.33</v>
      </c>
      <c r="E435" s="254">
        <f t="shared" si="6"/>
        <v>94.963000000000008</v>
      </c>
    </row>
    <row r="436" spans="1:5" x14ac:dyDescent="0.2">
      <c r="A436" s="70">
        <v>41975</v>
      </c>
      <c r="B436" s="70" t="s">
        <v>959</v>
      </c>
      <c r="C436" s="252" t="s">
        <v>555</v>
      </c>
      <c r="D436" s="256">
        <v>60.86</v>
      </c>
      <c r="E436" s="254">
        <f t="shared" si="6"/>
        <v>66.945999999999998</v>
      </c>
    </row>
    <row r="437" spans="1:5" x14ac:dyDescent="0.2">
      <c r="A437" s="70">
        <v>39430</v>
      </c>
      <c r="B437" s="70" t="s">
        <v>960</v>
      </c>
      <c r="C437" s="252" t="s">
        <v>525</v>
      </c>
      <c r="D437" s="256">
        <v>1.2</v>
      </c>
      <c r="E437" s="254">
        <f t="shared" si="6"/>
        <v>1.32</v>
      </c>
    </row>
    <row r="438" spans="1:5" x14ac:dyDescent="0.2">
      <c r="A438" s="70">
        <v>39573</v>
      </c>
      <c r="B438" s="70" t="s">
        <v>961</v>
      </c>
      <c r="C438" s="252" t="s">
        <v>525</v>
      </c>
      <c r="D438" s="256">
        <v>1.18</v>
      </c>
      <c r="E438" s="254">
        <f t="shared" si="6"/>
        <v>1.298</v>
      </c>
    </row>
    <row r="439" spans="1:5" x14ac:dyDescent="0.2">
      <c r="A439" s="70">
        <v>39427</v>
      </c>
      <c r="B439" s="70" t="s">
        <v>962</v>
      </c>
      <c r="C439" s="252" t="s">
        <v>593</v>
      </c>
      <c r="D439" s="256">
        <v>3.19</v>
      </c>
      <c r="E439" s="254">
        <f t="shared" si="6"/>
        <v>3.5090000000000003</v>
      </c>
    </row>
    <row r="440" spans="1:5" x14ac:dyDescent="0.2">
      <c r="A440" s="70">
        <v>39424</v>
      </c>
      <c r="B440" s="70" t="s">
        <v>963</v>
      </c>
      <c r="C440" s="252" t="s">
        <v>593</v>
      </c>
      <c r="D440" s="256">
        <v>1.9</v>
      </c>
      <c r="E440" s="254">
        <f t="shared" si="6"/>
        <v>2.09</v>
      </c>
    </row>
    <row r="441" spans="1:5" x14ac:dyDescent="0.2">
      <c r="A441" s="70">
        <v>39425</v>
      </c>
      <c r="B441" s="70" t="s">
        <v>964</v>
      </c>
      <c r="C441" s="252" t="s">
        <v>593</v>
      </c>
      <c r="D441" s="256">
        <v>1.87</v>
      </c>
      <c r="E441" s="254">
        <f t="shared" si="6"/>
        <v>2.0570000000000004</v>
      </c>
    </row>
    <row r="442" spans="1:5" x14ac:dyDescent="0.2">
      <c r="A442" s="70">
        <v>39418</v>
      </c>
      <c r="B442" s="70" t="s">
        <v>965</v>
      </c>
      <c r="C442" s="252" t="s">
        <v>593</v>
      </c>
      <c r="D442" s="256">
        <v>3.56</v>
      </c>
      <c r="E442" s="254">
        <f t="shared" si="6"/>
        <v>3.9160000000000004</v>
      </c>
    </row>
    <row r="443" spans="1:5" x14ac:dyDescent="0.2">
      <c r="A443" s="70">
        <v>39419</v>
      </c>
      <c r="B443" s="70" t="s">
        <v>966</v>
      </c>
      <c r="C443" s="252" t="s">
        <v>593</v>
      </c>
      <c r="D443" s="256">
        <v>4.34</v>
      </c>
      <c r="E443" s="254">
        <f t="shared" si="6"/>
        <v>4.774</v>
      </c>
    </row>
    <row r="444" spans="1:5" x14ac:dyDescent="0.2">
      <c r="A444" s="70">
        <v>39420</v>
      </c>
      <c r="B444" s="70" t="s">
        <v>967</v>
      </c>
      <c r="C444" s="252" t="s">
        <v>593</v>
      </c>
      <c r="D444" s="256">
        <v>4.79</v>
      </c>
      <c r="E444" s="254">
        <f t="shared" si="6"/>
        <v>5.2690000000000001</v>
      </c>
    </row>
    <row r="445" spans="1:5" x14ac:dyDescent="0.2">
      <c r="A445" s="70">
        <v>39421</v>
      </c>
      <c r="B445" s="70" t="s">
        <v>968</v>
      </c>
      <c r="C445" s="252" t="s">
        <v>593</v>
      </c>
      <c r="D445" s="256">
        <v>4.22</v>
      </c>
      <c r="E445" s="254">
        <f t="shared" si="6"/>
        <v>4.6420000000000003</v>
      </c>
    </row>
    <row r="446" spans="1:5" x14ac:dyDescent="0.2">
      <c r="A446" s="70">
        <v>39422</v>
      </c>
      <c r="B446" s="70" t="s">
        <v>969</v>
      </c>
      <c r="C446" s="252" t="s">
        <v>593</v>
      </c>
      <c r="D446" s="256">
        <v>4.93</v>
      </c>
      <c r="E446" s="254">
        <f t="shared" si="6"/>
        <v>5.423</v>
      </c>
    </row>
    <row r="447" spans="1:5" x14ac:dyDescent="0.2">
      <c r="A447" s="70">
        <v>39423</v>
      </c>
      <c r="B447" s="70" t="s">
        <v>970</v>
      </c>
      <c r="C447" s="252" t="s">
        <v>593</v>
      </c>
      <c r="D447" s="256">
        <v>5.72</v>
      </c>
      <c r="E447" s="254">
        <f t="shared" si="6"/>
        <v>6.2919999999999998</v>
      </c>
    </row>
    <row r="448" spans="1:5" x14ac:dyDescent="0.2">
      <c r="A448" s="70">
        <v>39426</v>
      </c>
      <c r="B448" s="70" t="s">
        <v>971</v>
      </c>
      <c r="C448" s="252" t="s">
        <v>593</v>
      </c>
      <c r="D448" s="256">
        <v>12.87</v>
      </c>
      <c r="E448" s="254">
        <f t="shared" si="6"/>
        <v>14.157</v>
      </c>
    </row>
    <row r="449" spans="1:5" x14ac:dyDescent="0.2">
      <c r="A449" s="70">
        <v>39429</v>
      </c>
      <c r="B449" s="70" t="s">
        <v>972</v>
      </c>
      <c r="C449" s="252" t="s">
        <v>593</v>
      </c>
      <c r="D449" s="256">
        <v>4.0599999999999996</v>
      </c>
      <c r="E449" s="254">
        <f t="shared" si="6"/>
        <v>4.4660000000000002</v>
      </c>
    </row>
    <row r="450" spans="1:5" x14ac:dyDescent="0.2">
      <c r="A450" s="70">
        <v>39428</v>
      </c>
      <c r="B450" s="70" t="s">
        <v>973</v>
      </c>
      <c r="C450" s="252" t="s">
        <v>593</v>
      </c>
      <c r="D450" s="256">
        <v>3.1</v>
      </c>
      <c r="E450" s="254">
        <f t="shared" si="6"/>
        <v>3.4100000000000006</v>
      </c>
    </row>
    <row r="451" spans="1:5" x14ac:dyDescent="0.2">
      <c r="A451" s="70">
        <v>38386</v>
      </c>
      <c r="B451" s="70" t="s">
        <v>974</v>
      </c>
      <c r="C451" s="252" t="s">
        <v>525</v>
      </c>
      <c r="D451" s="256">
        <v>4.29</v>
      </c>
      <c r="E451" s="254">
        <f t="shared" si="6"/>
        <v>4.7190000000000003</v>
      </c>
    </row>
    <row r="452" spans="1:5" x14ac:dyDescent="0.2">
      <c r="A452" s="70">
        <v>11091</v>
      </c>
      <c r="B452" s="70" t="s">
        <v>975</v>
      </c>
      <c r="C452" s="252" t="s">
        <v>525</v>
      </c>
      <c r="D452" s="256">
        <v>0.74</v>
      </c>
      <c r="E452" s="254">
        <f t="shared" si="6"/>
        <v>0.81400000000000006</v>
      </c>
    </row>
    <row r="453" spans="1:5" x14ac:dyDescent="0.2">
      <c r="A453" s="70">
        <v>37586</v>
      </c>
      <c r="B453" s="70" t="s">
        <v>976</v>
      </c>
      <c r="C453" s="252" t="s">
        <v>716</v>
      </c>
      <c r="D453" s="256">
        <v>29.43</v>
      </c>
      <c r="E453" s="254">
        <f t="shared" si="6"/>
        <v>32.373000000000005</v>
      </c>
    </row>
    <row r="454" spans="1:5" x14ac:dyDescent="0.2">
      <c r="A454" s="70">
        <v>37395</v>
      </c>
      <c r="B454" s="70" t="s">
        <v>977</v>
      </c>
      <c r="C454" s="252" t="s">
        <v>716</v>
      </c>
      <c r="D454" s="256">
        <v>25.3</v>
      </c>
      <c r="E454" s="254">
        <f t="shared" si="6"/>
        <v>27.830000000000002</v>
      </c>
    </row>
    <row r="455" spans="1:5" x14ac:dyDescent="0.2">
      <c r="A455" s="70">
        <v>14147</v>
      </c>
      <c r="B455" s="70" t="s">
        <v>978</v>
      </c>
      <c r="C455" s="252" t="s">
        <v>716</v>
      </c>
      <c r="D455" s="256">
        <v>33.57</v>
      </c>
      <c r="E455" s="254">
        <f t="shared" si="6"/>
        <v>36.927000000000007</v>
      </c>
    </row>
    <row r="456" spans="1:5" x14ac:dyDescent="0.2">
      <c r="A456" s="70">
        <v>37396</v>
      </c>
      <c r="B456" s="70" t="s">
        <v>979</v>
      </c>
      <c r="C456" s="252" t="s">
        <v>716</v>
      </c>
      <c r="D456" s="256">
        <v>20.7</v>
      </c>
      <c r="E456" s="254">
        <f t="shared" si="6"/>
        <v>22.77</v>
      </c>
    </row>
    <row r="457" spans="1:5" x14ac:dyDescent="0.2">
      <c r="A457" s="70">
        <v>37397</v>
      </c>
      <c r="B457" s="70" t="s">
        <v>980</v>
      </c>
      <c r="C457" s="252" t="s">
        <v>716</v>
      </c>
      <c r="D457" s="256">
        <v>21.69</v>
      </c>
      <c r="E457" s="254">
        <f t="shared" si="6"/>
        <v>23.859000000000002</v>
      </c>
    </row>
    <row r="458" spans="1:5" x14ac:dyDescent="0.2">
      <c r="A458" s="70">
        <v>11559</v>
      </c>
      <c r="B458" s="70" t="s">
        <v>981</v>
      </c>
      <c r="C458" s="252" t="s">
        <v>525</v>
      </c>
      <c r="D458" s="256">
        <v>3.55</v>
      </c>
      <c r="E458" s="254">
        <f t="shared" si="6"/>
        <v>3.9050000000000002</v>
      </c>
    </row>
    <row r="459" spans="1:5" x14ac:dyDescent="0.2">
      <c r="A459" s="70">
        <v>444</v>
      </c>
      <c r="B459" s="70" t="s">
        <v>982</v>
      </c>
      <c r="C459" s="252" t="s">
        <v>525</v>
      </c>
      <c r="D459" s="256">
        <v>20.28</v>
      </c>
      <c r="E459" s="254">
        <f t="shared" ref="E459:E522" si="7">D459*1.1</f>
        <v>22.308000000000003</v>
      </c>
    </row>
    <row r="460" spans="1:5" x14ac:dyDescent="0.2">
      <c r="A460" s="70">
        <v>445</v>
      </c>
      <c r="B460" s="70" t="s">
        <v>983</v>
      </c>
      <c r="C460" s="252" t="s">
        <v>525</v>
      </c>
      <c r="D460" s="256">
        <v>27.77</v>
      </c>
      <c r="E460" s="254">
        <f t="shared" si="7"/>
        <v>30.547000000000001</v>
      </c>
    </row>
    <row r="461" spans="1:5" x14ac:dyDescent="0.2">
      <c r="A461" s="70">
        <v>4800</v>
      </c>
      <c r="B461" s="70" t="s">
        <v>984</v>
      </c>
      <c r="C461" s="252" t="s">
        <v>555</v>
      </c>
      <c r="D461" s="256">
        <v>36.1</v>
      </c>
      <c r="E461" s="254">
        <f t="shared" si="7"/>
        <v>39.710000000000008</v>
      </c>
    </row>
    <row r="462" spans="1:5" x14ac:dyDescent="0.2">
      <c r="A462" s="70">
        <v>39694</v>
      </c>
      <c r="B462" s="70" t="s">
        <v>985</v>
      </c>
      <c r="C462" s="252" t="s">
        <v>555</v>
      </c>
      <c r="D462" s="256">
        <v>250.52</v>
      </c>
      <c r="E462" s="254">
        <f t="shared" si="7"/>
        <v>275.57200000000006</v>
      </c>
    </row>
    <row r="463" spans="1:5" x14ac:dyDescent="0.2">
      <c r="A463" s="70">
        <v>1297</v>
      </c>
      <c r="B463" s="70" t="s">
        <v>986</v>
      </c>
      <c r="C463" s="252" t="s">
        <v>555</v>
      </c>
      <c r="D463" s="256">
        <v>12.4</v>
      </c>
      <c r="E463" s="254">
        <f t="shared" si="7"/>
        <v>13.640000000000002</v>
      </c>
    </row>
    <row r="464" spans="1:5" x14ac:dyDescent="0.2">
      <c r="A464" s="70">
        <v>37560</v>
      </c>
      <c r="B464" s="70" t="s">
        <v>987</v>
      </c>
      <c r="C464" s="252" t="s">
        <v>525</v>
      </c>
      <c r="D464" s="256">
        <v>34.229999999999997</v>
      </c>
      <c r="E464" s="254">
        <f t="shared" si="7"/>
        <v>37.652999999999999</v>
      </c>
    </row>
    <row r="465" spans="1:5" x14ac:dyDescent="0.2">
      <c r="A465" s="70">
        <v>37556</v>
      </c>
      <c r="B465" s="70" t="s">
        <v>988</v>
      </c>
      <c r="C465" s="252" t="s">
        <v>525</v>
      </c>
      <c r="D465" s="256">
        <v>20.11</v>
      </c>
      <c r="E465" s="254">
        <f t="shared" si="7"/>
        <v>22.121000000000002</v>
      </c>
    </row>
    <row r="466" spans="1:5" x14ac:dyDescent="0.2">
      <c r="A466" s="70">
        <v>37539</v>
      </c>
      <c r="B466" s="70" t="s">
        <v>989</v>
      </c>
      <c r="C466" s="252" t="s">
        <v>525</v>
      </c>
      <c r="D466" s="256">
        <v>17.39</v>
      </c>
      <c r="E466" s="254">
        <f t="shared" si="7"/>
        <v>19.129000000000001</v>
      </c>
    </row>
    <row r="467" spans="1:5" x14ac:dyDescent="0.2">
      <c r="A467" s="70">
        <v>4309</v>
      </c>
      <c r="B467" s="70" t="s">
        <v>990</v>
      </c>
      <c r="C467" s="252" t="s">
        <v>525</v>
      </c>
      <c r="D467" s="256">
        <v>3.34</v>
      </c>
      <c r="E467" s="254">
        <f t="shared" si="7"/>
        <v>3.6739999999999999</v>
      </c>
    </row>
    <row r="468" spans="1:5" x14ac:dyDescent="0.2">
      <c r="A468" s="70">
        <v>4307</v>
      </c>
      <c r="B468" s="70" t="s">
        <v>991</v>
      </c>
      <c r="C468" s="252" t="s">
        <v>525</v>
      </c>
      <c r="D468" s="256">
        <v>5.71</v>
      </c>
      <c r="E468" s="254">
        <f t="shared" si="7"/>
        <v>6.2810000000000006</v>
      </c>
    </row>
    <row r="469" spans="1:5" x14ac:dyDescent="0.2">
      <c r="A469" s="70">
        <v>10850</v>
      </c>
      <c r="B469" s="70" t="s">
        <v>992</v>
      </c>
      <c r="C469" s="252" t="s">
        <v>525</v>
      </c>
      <c r="D469" s="256">
        <v>38.25</v>
      </c>
      <c r="E469" s="254">
        <f t="shared" si="7"/>
        <v>42.075000000000003</v>
      </c>
    </row>
    <row r="470" spans="1:5" x14ac:dyDescent="0.2">
      <c r="A470" s="70">
        <v>4792</v>
      </c>
      <c r="B470" s="70" t="s">
        <v>993</v>
      </c>
      <c r="C470" s="252" t="s">
        <v>555</v>
      </c>
      <c r="D470" s="256">
        <v>101.45</v>
      </c>
      <c r="E470" s="254">
        <f t="shared" si="7"/>
        <v>111.59500000000001</v>
      </c>
    </row>
    <row r="471" spans="1:5" x14ac:dyDescent="0.2">
      <c r="A471" s="70">
        <v>4790</v>
      </c>
      <c r="B471" s="70" t="s">
        <v>994</v>
      </c>
      <c r="C471" s="252" t="s">
        <v>555</v>
      </c>
      <c r="D471" s="256">
        <v>61</v>
      </c>
      <c r="E471" s="254">
        <f t="shared" si="7"/>
        <v>67.100000000000009</v>
      </c>
    </row>
    <row r="472" spans="1:5" x14ac:dyDescent="0.2">
      <c r="A472" s="70">
        <v>40671</v>
      </c>
      <c r="B472" s="70" t="s">
        <v>995</v>
      </c>
      <c r="C472" s="252" t="s">
        <v>555</v>
      </c>
      <c r="D472" s="256">
        <v>37.74</v>
      </c>
      <c r="E472" s="254">
        <f t="shared" si="7"/>
        <v>41.514000000000003</v>
      </c>
    </row>
    <row r="473" spans="1:5" x14ac:dyDescent="0.2">
      <c r="A473" s="70">
        <v>7552</v>
      </c>
      <c r="B473" s="70" t="s">
        <v>996</v>
      </c>
      <c r="C473" s="252" t="s">
        <v>525</v>
      </c>
      <c r="D473" s="256">
        <v>11.47</v>
      </c>
      <c r="E473" s="254">
        <f t="shared" si="7"/>
        <v>12.617000000000001</v>
      </c>
    </row>
    <row r="474" spans="1:5" x14ac:dyDescent="0.2">
      <c r="A474" s="70">
        <v>11073</v>
      </c>
      <c r="B474" s="70" t="s">
        <v>997</v>
      </c>
      <c r="C474" s="252" t="s">
        <v>525</v>
      </c>
      <c r="D474" s="256">
        <v>3.41</v>
      </c>
      <c r="E474" s="254">
        <f t="shared" si="7"/>
        <v>3.7510000000000003</v>
      </c>
    </row>
    <row r="475" spans="1:5" x14ac:dyDescent="0.2">
      <c r="A475" s="70">
        <v>11071</v>
      </c>
      <c r="B475" s="70" t="s">
        <v>998</v>
      </c>
      <c r="C475" s="252" t="s">
        <v>525</v>
      </c>
      <c r="D475" s="256">
        <v>5.53</v>
      </c>
      <c r="E475" s="254">
        <f t="shared" si="7"/>
        <v>6.0830000000000011</v>
      </c>
    </row>
    <row r="476" spans="1:5" x14ac:dyDescent="0.2">
      <c r="A476" s="70">
        <v>11072</v>
      </c>
      <c r="B476" s="70" t="s">
        <v>999</v>
      </c>
      <c r="C476" s="252" t="s">
        <v>525</v>
      </c>
      <c r="D476" s="256">
        <v>1.93</v>
      </c>
      <c r="E476" s="254">
        <f t="shared" si="7"/>
        <v>2.1230000000000002</v>
      </c>
    </row>
    <row r="477" spans="1:5" x14ac:dyDescent="0.2">
      <c r="A477" s="70">
        <v>4341</v>
      </c>
      <c r="B477" s="70" t="s">
        <v>1000</v>
      </c>
      <c r="C477" s="252" t="s">
        <v>525</v>
      </c>
      <c r="D477" s="256">
        <v>0.63</v>
      </c>
      <c r="E477" s="254">
        <f t="shared" si="7"/>
        <v>0.69300000000000006</v>
      </c>
    </row>
    <row r="478" spans="1:5" x14ac:dyDescent="0.2">
      <c r="A478" s="70">
        <v>4337</v>
      </c>
      <c r="B478" s="70" t="s">
        <v>1001</v>
      </c>
      <c r="C478" s="252" t="s">
        <v>525</v>
      </c>
      <c r="D478" s="256">
        <v>1.59</v>
      </c>
      <c r="E478" s="254">
        <f t="shared" si="7"/>
        <v>1.7490000000000003</v>
      </c>
    </row>
    <row r="479" spans="1:5" x14ac:dyDescent="0.2">
      <c r="A479" s="70">
        <v>4339</v>
      </c>
      <c r="B479" s="70" t="s">
        <v>1002</v>
      </c>
      <c r="C479" s="252" t="s">
        <v>525</v>
      </c>
      <c r="D479" s="256">
        <v>0.34</v>
      </c>
      <c r="E479" s="254">
        <f t="shared" si="7"/>
        <v>0.37400000000000005</v>
      </c>
    </row>
    <row r="480" spans="1:5" x14ac:dyDescent="0.2">
      <c r="A480" s="70">
        <v>39997</v>
      </c>
      <c r="B480" s="70" t="s">
        <v>1003</v>
      </c>
      <c r="C480" s="252" t="s">
        <v>525</v>
      </c>
      <c r="D480" s="256">
        <v>0.19</v>
      </c>
      <c r="E480" s="254">
        <f t="shared" si="7"/>
        <v>0.20900000000000002</v>
      </c>
    </row>
    <row r="481" spans="1:5" x14ac:dyDescent="0.2">
      <c r="A481" s="70">
        <v>11971</v>
      </c>
      <c r="B481" s="70" t="s">
        <v>1004</v>
      </c>
      <c r="C481" s="252" t="s">
        <v>525</v>
      </c>
      <c r="D481" s="256">
        <v>2.64</v>
      </c>
      <c r="E481" s="254">
        <f t="shared" si="7"/>
        <v>2.9040000000000004</v>
      </c>
    </row>
    <row r="482" spans="1:5" x14ac:dyDescent="0.2">
      <c r="A482" s="70">
        <v>4342</v>
      </c>
      <c r="B482" s="70" t="s">
        <v>1005</v>
      </c>
      <c r="C482" s="252" t="s">
        <v>525</v>
      </c>
      <c r="D482" s="256">
        <v>0.14000000000000001</v>
      </c>
      <c r="E482" s="254">
        <f t="shared" si="7"/>
        <v>0.15400000000000003</v>
      </c>
    </row>
    <row r="483" spans="1:5" x14ac:dyDescent="0.2">
      <c r="A483" s="70">
        <v>4330</v>
      </c>
      <c r="B483" s="70" t="s">
        <v>1006</v>
      </c>
      <c r="C483" s="252" t="s">
        <v>525</v>
      </c>
      <c r="D483" s="256">
        <v>0.09</v>
      </c>
      <c r="E483" s="254">
        <f t="shared" si="7"/>
        <v>9.9000000000000005E-2</v>
      </c>
    </row>
    <row r="484" spans="1:5" x14ac:dyDescent="0.2">
      <c r="A484" s="70">
        <v>4340</v>
      </c>
      <c r="B484" s="70" t="s">
        <v>1007</v>
      </c>
      <c r="C484" s="252" t="s">
        <v>525</v>
      </c>
      <c r="D484" s="256">
        <v>0.73</v>
      </c>
      <c r="E484" s="254">
        <f t="shared" si="7"/>
        <v>0.80300000000000005</v>
      </c>
    </row>
    <row r="485" spans="1:5" x14ac:dyDescent="0.2">
      <c r="A485" s="70">
        <v>5088</v>
      </c>
      <c r="B485" s="70" t="s">
        <v>1008</v>
      </c>
      <c r="C485" s="252" t="s">
        <v>525</v>
      </c>
      <c r="D485" s="256">
        <v>2.27</v>
      </c>
      <c r="E485" s="254">
        <f t="shared" si="7"/>
        <v>2.4970000000000003</v>
      </c>
    </row>
    <row r="486" spans="1:5" x14ac:dyDescent="0.2">
      <c r="A486" s="70">
        <v>4964</v>
      </c>
      <c r="B486" s="70" t="s">
        <v>1009</v>
      </c>
      <c r="C486" s="252" t="s">
        <v>525</v>
      </c>
      <c r="D486" s="256">
        <v>223.14</v>
      </c>
      <c r="E486" s="254">
        <f t="shared" si="7"/>
        <v>245.45400000000001</v>
      </c>
    </row>
    <row r="487" spans="1:5" x14ac:dyDescent="0.2">
      <c r="A487" s="70">
        <v>35273</v>
      </c>
      <c r="B487" s="70" t="s">
        <v>1010</v>
      </c>
      <c r="C487" s="252" t="s">
        <v>593</v>
      </c>
      <c r="D487" s="256">
        <v>34.130000000000003</v>
      </c>
      <c r="E487" s="254">
        <f t="shared" si="7"/>
        <v>37.543000000000006</v>
      </c>
    </row>
    <row r="488" spans="1:5" x14ac:dyDescent="0.2">
      <c r="A488" s="70">
        <v>20208</v>
      </c>
      <c r="B488" s="70" t="s">
        <v>1011</v>
      </c>
      <c r="C488" s="252" t="s">
        <v>593</v>
      </c>
      <c r="D488" s="256">
        <v>53.44</v>
      </c>
      <c r="E488" s="254">
        <f t="shared" si="7"/>
        <v>58.783999999999999</v>
      </c>
    </row>
    <row r="489" spans="1:5" x14ac:dyDescent="0.2">
      <c r="A489" s="70">
        <v>40304</v>
      </c>
      <c r="B489" s="70" t="s">
        <v>1012</v>
      </c>
      <c r="C489" s="252" t="s">
        <v>522</v>
      </c>
      <c r="D489" s="256">
        <v>14.44</v>
      </c>
      <c r="E489" s="254">
        <f t="shared" si="7"/>
        <v>15.884</v>
      </c>
    </row>
    <row r="490" spans="1:5" x14ac:dyDescent="0.2">
      <c r="A490" s="70">
        <v>5065</v>
      </c>
      <c r="B490" s="70" t="s">
        <v>1013</v>
      </c>
      <c r="C490" s="252" t="s">
        <v>522</v>
      </c>
      <c r="D490" s="256">
        <v>22.25</v>
      </c>
      <c r="E490" s="254">
        <f t="shared" si="7"/>
        <v>24.475000000000001</v>
      </c>
    </row>
    <row r="491" spans="1:5" x14ac:dyDescent="0.2">
      <c r="A491" s="70">
        <v>11572</v>
      </c>
      <c r="B491" s="70" t="s">
        <v>1014</v>
      </c>
      <c r="C491" s="252" t="s">
        <v>525</v>
      </c>
      <c r="D491" s="256">
        <v>14.25</v>
      </c>
      <c r="E491" s="254">
        <f t="shared" si="7"/>
        <v>15.675000000000001</v>
      </c>
    </row>
    <row r="492" spans="1:5" x14ac:dyDescent="0.2">
      <c r="A492" s="70">
        <v>38392</v>
      </c>
      <c r="B492" s="70" t="s">
        <v>1015</v>
      </c>
      <c r="C492" s="252" t="s">
        <v>525</v>
      </c>
      <c r="D492" s="256">
        <v>47.3</v>
      </c>
      <c r="E492" s="254">
        <f t="shared" si="7"/>
        <v>52.03</v>
      </c>
    </row>
    <row r="493" spans="1:5" x14ac:dyDescent="0.2">
      <c r="A493" s="70">
        <v>5080</v>
      </c>
      <c r="B493" s="70" t="s">
        <v>1016</v>
      </c>
      <c r="C493" s="252" t="s">
        <v>525</v>
      </c>
      <c r="D493" s="256">
        <v>10.1</v>
      </c>
      <c r="E493" s="254">
        <f t="shared" si="7"/>
        <v>11.110000000000001</v>
      </c>
    </row>
    <row r="494" spans="1:5" x14ac:dyDescent="0.2">
      <c r="A494" s="70">
        <v>11522</v>
      </c>
      <c r="B494" s="70" t="s">
        <v>1017</v>
      </c>
      <c r="C494" s="252" t="s">
        <v>525</v>
      </c>
      <c r="D494" s="256">
        <v>12.63</v>
      </c>
      <c r="E494" s="254">
        <f t="shared" si="7"/>
        <v>13.893000000000002</v>
      </c>
    </row>
    <row r="495" spans="1:5" x14ac:dyDescent="0.2">
      <c r="A495" s="70">
        <v>11523</v>
      </c>
      <c r="B495" s="70" t="s">
        <v>1018</v>
      </c>
      <c r="C495" s="252" t="s">
        <v>525</v>
      </c>
      <c r="D495" s="256">
        <v>11.82</v>
      </c>
      <c r="E495" s="254">
        <f t="shared" si="7"/>
        <v>13.002000000000001</v>
      </c>
    </row>
    <row r="496" spans="1:5" x14ac:dyDescent="0.2">
      <c r="A496" s="70">
        <v>11524</v>
      </c>
      <c r="B496" s="70" t="s">
        <v>1019</v>
      </c>
      <c r="C496" s="252" t="s">
        <v>525</v>
      </c>
      <c r="D496" s="256">
        <v>24.34</v>
      </c>
      <c r="E496" s="254">
        <f t="shared" si="7"/>
        <v>26.774000000000001</v>
      </c>
    </row>
    <row r="497" spans="1:5" x14ac:dyDescent="0.2">
      <c r="A497" s="70">
        <v>21059</v>
      </c>
      <c r="B497" s="70" t="s">
        <v>1020</v>
      </c>
      <c r="C497" s="252" t="s">
        <v>525</v>
      </c>
      <c r="D497" s="256">
        <v>31.02</v>
      </c>
      <c r="E497" s="254">
        <f t="shared" si="7"/>
        <v>34.122</v>
      </c>
    </row>
    <row r="498" spans="1:5" x14ac:dyDescent="0.2">
      <c r="A498" s="70">
        <v>11234</v>
      </c>
      <c r="B498" s="70" t="s">
        <v>1021</v>
      </c>
      <c r="C498" s="252" t="s">
        <v>525</v>
      </c>
      <c r="D498" s="256">
        <v>46.75</v>
      </c>
      <c r="E498" s="254">
        <f t="shared" si="7"/>
        <v>51.425000000000004</v>
      </c>
    </row>
    <row r="499" spans="1:5" x14ac:dyDescent="0.2">
      <c r="A499" s="70">
        <v>21060</v>
      </c>
      <c r="B499" s="70" t="s">
        <v>1022</v>
      </c>
      <c r="C499" s="252" t="s">
        <v>525</v>
      </c>
      <c r="D499" s="256">
        <v>57.55</v>
      </c>
      <c r="E499" s="254">
        <f t="shared" si="7"/>
        <v>63.305</v>
      </c>
    </row>
    <row r="500" spans="1:5" x14ac:dyDescent="0.2">
      <c r="A500" s="70">
        <v>21061</v>
      </c>
      <c r="B500" s="70" t="s">
        <v>1023</v>
      </c>
      <c r="C500" s="252" t="s">
        <v>525</v>
      </c>
      <c r="D500" s="256">
        <v>71.930000000000007</v>
      </c>
      <c r="E500" s="254">
        <f t="shared" si="7"/>
        <v>79.123000000000019</v>
      </c>
    </row>
    <row r="501" spans="1:5" x14ac:dyDescent="0.2">
      <c r="A501" s="70">
        <v>21062</v>
      </c>
      <c r="B501" s="70" t="s">
        <v>1024</v>
      </c>
      <c r="C501" s="252" t="s">
        <v>525</v>
      </c>
      <c r="D501" s="256">
        <v>113.3</v>
      </c>
      <c r="E501" s="254">
        <f t="shared" si="7"/>
        <v>124.63000000000001</v>
      </c>
    </row>
    <row r="502" spans="1:5" x14ac:dyDescent="0.2">
      <c r="A502" s="70">
        <v>11708</v>
      </c>
      <c r="B502" s="70" t="s">
        <v>1025</v>
      </c>
      <c r="C502" s="252" t="s">
        <v>525</v>
      </c>
      <c r="D502" s="256">
        <v>12.36</v>
      </c>
      <c r="E502" s="254">
        <f t="shared" si="7"/>
        <v>13.596</v>
      </c>
    </row>
    <row r="503" spans="1:5" x14ac:dyDescent="0.2">
      <c r="A503" s="70">
        <v>11709</v>
      </c>
      <c r="B503" s="70" t="s">
        <v>1026</v>
      </c>
      <c r="C503" s="252" t="s">
        <v>525</v>
      </c>
      <c r="D503" s="256">
        <v>29.04</v>
      </c>
      <c r="E503" s="254">
        <f t="shared" si="7"/>
        <v>31.944000000000003</v>
      </c>
    </row>
    <row r="504" spans="1:5" x14ac:dyDescent="0.2">
      <c r="A504" s="70">
        <v>11710</v>
      </c>
      <c r="B504" s="70" t="s">
        <v>1027</v>
      </c>
      <c r="C504" s="252" t="s">
        <v>525</v>
      </c>
      <c r="D504" s="256">
        <v>66.760000000000005</v>
      </c>
      <c r="E504" s="254">
        <f t="shared" si="7"/>
        <v>73.436000000000007</v>
      </c>
    </row>
    <row r="505" spans="1:5" x14ac:dyDescent="0.2">
      <c r="A505" s="70">
        <v>11707</v>
      </c>
      <c r="B505" s="70" t="s">
        <v>1028</v>
      </c>
      <c r="C505" s="252" t="s">
        <v>525</v>
      </c>
      <c r="D505" s="256">
        <v>9.26</v>
      </c>
      <c r="E505" s="254">
        <f t="shared" si="7"/>
        <v>10.186</v>
      </c>
    </row>
    <row r="506" spans="1:5" x14ac:dyDescent="0.2">
      <c r="A506" s="70">
        <v>11739</v>
      </c>
      <c r="B506" s="70" t="s">
        <v>1029</v>
      </c>
      <c r="C506" s="252" t="s">
        <v>525</v>
      </c>
      <c r="D506" s="256">
        <v>4.95</v>
      </c>
      <c r="E506" s="254">
        <f t="shared" si="7"/>
        <v>5.4450000000000003</v>
      </c>
    </row>
    <row r="507" spans="1:5" x14ac:dyDescent="0.2">
      <c r="A507" s="70">
        <v>11711</v>
      </c>
      <c r="B507" s="70" t="s">
        <v>1030</v>
      </c>
      <c r="C507" s="252" t="s">
        <v>525</v>
      </c>
      <c r="D507" s="256">
        <v>7.24</v>
      </c>
      <c r="E507" s="254">
        <f t="shared" si="7"/>
        <v>7.9640000000000013</v>
      </c>
    </row>
    <row r="508" spans="1:5" x14ac:dyDescent="0.2">
      <c r="A508" s="70">
        <v>5102</v>
      </c>
      <c r="B508" s="70" t="s">
        <v>1031</v>
      </c>
      <c r="C508" s="252" t="s">
        <v>525</v>
      </c>
      <c r="D508" s="256">
        <v>7.01</v>
      </c>
      <c r="E508" s="254">
        <f t="shared" si="7"/>
        <v>7.7110000000000003</v>
      </c>
    </row>
    <row r="509" spans="1:5" x14ac:dyDescent="0.2">
      <c r="A509" s="70">
        <v>11741</v>
      </c>
      <c r="B509" s="70" t="s">
        <v>1032</v>
      </c>
      <c r="C509" s="252" t="s">
        <v>525</v>
      </c>
      <c r="D509" s="256">
        <v>5.0999999999999996</v>
      </c>
      <c r="E509" s="254">
        <f t="shared" si="7"/>
        <v>5.61</v>
      </c>
    </row>
    <row r="510" spans="1:5" x14ac:dyDescent="0.2">
      <c r="A510" s="70">
        <v>11743</v>
      </c>
      <c r="B510" s="70" t="s">
        <v>1033</v>
      </c>
      <c r="C510" s="252" t="s">
        <v>525</v>
      </c>
      <c r="D510" s="256">
        <v>4.63</v>
      </c>
      <c r="E510" s="254">
        <f t="shared" si="7"/>
        <v>5.093</v>
      </c>
    </row>
    <row r="511" spans="1:5" x14ac:dyDescent="0.2">
      <c r="A511" s="70">
        <v>11745</v>
      </c>
      <c r="B511" s="70" t="s">
        <v>1034</v>
      </c>
      <c r="C511" s="252" t="s">
        <v>525</v>
      </c>
      <c r="D511" s="256">
        <v>6.58</v>
      </c>
      <c r="E511" s="254">
        <f t="shared" si="7"/>
        <v>7.2380000000000004</v>
      </c>
    </row>
    <row r="512" spans="1:5" x14ac:dyDescent="0.2">
      <c r="A512" s="70">
        <v>5104</v>
      </c>
      <c r="B512" s="70" t="s">
        <v>1035</v>
      </c>
      <c r="C512" s="252" t="s">
        <v>522</v>
      </c>
      <c r="D512" s="256">
        <v>66.22</v>
      </c>
      <c r="E512" s="254">
        <f t="shared" si="7"/>
        <v>72.841999999999999</v>
      </c>
    </row>
    <row r="513" spans="1:5" x14ac:dyDescent="0.2">
      <c r="A513" s="70">
        <v>25966</v>
      </c>
      <c r="B513" s="70" t="s">
        <v>1036</v>
      </c>
      <c r="C513" s="252" t="s">
        <v>641</v>
      </c>
      <c r="D513" s="256">
        <v>14.62</v>
      </c>
      <c r="E513" s="254">
        <f t="shared" si="7"/>
        <v>16.082000000000001</v>
      </c>
    </row>
    <row r="514" spans="1:5" x14ac:dyDescent="0.2">
      <c r="A514" s="70">
        <v>6034</v>
      </c>
      <c r="B514" s="70" t="s">
        <v>1037</v>
      </c>
      <c r="C514" s="252" t="s">
        <v>525</v>
      </c>
      <c r="D514" s="256">
        <v>8.34</v>
      </c>
      <c r="E514" s="254">
        <f t="shared" si="7"/>
        <v>9.1740000000000013</v>
      </c>
    </row>
    <row r="515" spans="1:5" x14ac:dyDescent="0.2">
      <c r="A515" s="70">
        <v>6036</v>
      </c>
      <c r="B515" s="70" t="s">
        <v>1038</v>
      </c>
      <c r="C515" s="252" t="s">
        <v>525</v>
      </c>
      <c r="D515" s="256">
        <v>11.36</v>
      </c>
      <c r="E515" s="254">
        <f t="shared" si="7"/>
        <v>12.496</v>
      </c>
    </row>
    <row r="516" spans="1:5" x14ac:dyDescent="0.2">
      <c r="A516" s="70">
        <v>6031</v>
      </c>
      <c r="B516" s="70" t="s">
        <v>1039</v>
      </c>
      <c r="C516" s="252" t="s">
        <v>525</v>
      </c>
      <c r="D516" s="256">
        <v>13.35</v>
      </c>
      <c r="E516" s="254">
        <f t="shared" si="7"/>
        <v>14.685</v>
      </c>
    </row>
    <row r="517" spans="1:5" x14ac:dyDescent="0.2">
      <c r="A517" s="70">
        <v>6029</v>
      </c>
      <c r="B517" s="70" t="s">
        <v>1040</v>
      </c>
      <c r="C517" s="252" t="s">
        <v>525</v>
      </c>
      <c r="D517" s="256">
        <v>13.49</v>
      </c>
      <c r="E517" s="254">
        <f t="shared" si="7"/>
        <v>14.839000000000002</v>
      </c>
    </row>
    <row r="518" spans="1:5" x14ac:dyDescent="0.2">
      <c r="A518" s="70">
        <v>6033</v>
      </c>
      <c r="B518" s="70" t="s">
        <v>1041</v>
      </c>
      <c r="C518" s="252" t="s">
        <v>525</v>
      </c>
      <c r="D518" s="256">
        <v>17.78</v>
      </c>
      <c r="E518" s="254">
        <f t="shared" si="7"/>
        <v>19.558000000000003</v>
      </c>
    </row>
    <row r="519" spans="1:5" x14ac:dyDescent="0.2">
      <c r="A519" s="70">
        <v>11672</v>
      </c>
      <c r="B519" s="70" t="s">
        <v>1042</v>
      </c>
      <c r="C519" s="252" t="s">
        <v>525</v>
      </c>
      <c r="D519" s="256">
        <v>38.68</v>
      </c>
      <c r="E519" s="254">
        <f t="shared" si="7"/>
        <v>42.548000000000002</v>
      </c>
    </row>
    <row r="520" spans="1:5" x14ac:dyDescent="0.2">
      <c r="A520" s="70">
        <v>11669</v>
      </c>
      <c r="B520" s="70" t="s">
        <v>1043</v>
      </c>
      <c r="C520" s="252" t="s">
        <v>525</v>
      </c>
      <c r="D520" s="256">
        <v>36.83</v>
      </c>
      <c r="E520" s="254">
        <f t="shared" si="7"/>
        <v>40.512999999999998</v>
      </c>
    </row>
    <row r="521" spans="1:5" x14ac:dyDescent="0.2">
      <c r="A521" s="70">
        <v>11670</v>
      </c>
      <c r="B521" s="70" t="s">
        <v>1044</v>
      </c>
      <c r="C521" s="252" t="s">
        <v>525</v>
      </c>
      <c r="D521" s="256">
        <v>14.11</v>
      </c>
      <c r="E521" s="254">
        <f t="shared" si="7"/>
        <v>15.521000000000001</v>
      </c>
    </row>
    <row r="522" spans="1:5" x14ac:dyDescent="0.2">
      <c r="A522" s="70">
        <v>20055</v>
      </c>
      <c r="B522" s="70" t="s">
        <v>1045</v>
      </c>
      <c r="C522" s="252" t="s">
        <v>525</v>
      </c>
      <c r="D522" s="256">
        <v>27.59</v>
      </c>
      <c r="E522" s="254">
        <f t="shared" si="7"/>
        <v>30.349000000000004</v>
      </c>
    </row>
    <row r="523" spans="1:5" x14ac:dyDescent="0.2">
      <c r="A523" s="70">
        <v>11671</v>
      </c>
      <c r="B523" s="70" t="s">
        <v>1046</v>
      </c>
      <c r="C523" s="252" t="s">
        <v>525</v>
      </c>
      <c r="D523" s="256">
        <v>59.2</v>
      </c>
      <c r="E523" s="254">
        <f t="shared" ref="E523:E585" si="8">D523*1.1</f>
        <v>65.12</v>
      </c>
    </row>
    <row r="524" spans="1:5" x14ac:dyDescent="0.2">
      <c r="A524" s="70">
        <v>6032</v>
      </c>
      <c r="B524" s="70" t="s">
        <v>1047</v>
      </c>
      <c r="C524" s="252" t="s">
        <v>525</v>
      </c>
      <c r="D524" s="256">
        <v>16.91</v>
      </c>
      <c r="E524" s="254">
        <f t="shared" si="8"/>
        <v>18.601000000000003</v>
      </c>
    </row>
    <row r="525" spans="1:5" x14ac:dyDescent="0.2">
      <c r="A525" s="70">
        <v>11673</v>
      </c>
      <c r="B525" s="70" t="s">
        <v>1048</v>
      </c>
      <c r="C525" s="252" t="s">
        <v>525</v>
      </c>
      <c r="D525" s="256">
        <v>13.31</v>
      </c>
      <c r="E525" s="254">
        <f t="shared" si="8"/>
        <v>14.641000000000002</v>
      </c>
    </row>
    <row r="526" spans="1:5" x14ac:dyDescent="0.2">
      <c r="A526" s="70">
        <v>11674</v>
      </c>
      <c r="B526" s="70" t="s">
        <v>1049</v>
      </c>
      <c r="C526" s="252" t="s">
        <v>525</v>
      </c>
      <c r="D526" s="256">
        <v>17.14</v>
      </c>
      <c r="E526" s="254">
        <f t="shared" si="8"/>
        <v>18.854000000000003</v>
      </c>
    </row>
    <row r="527" spans="1:5" x14ac:dyDescent="0.2">
      <c r="A527" s="70">
        <v>11675</v>
      </c>
      <c r="B527" s="70" t="s">
        <v>1050</v>
      </c>
      <c r="C527" s="252" t="s">
        <v>525</v>
      </c>
      <c r="D527" s="256">
        <v>27.22</v>
      </c>
      <c r="E527" s="254">
        <f t="shared" si="8"/>
        <v>29.942</v>
      </c>
    </row>
    <row r="528" spans="1:5" x14ac:dyDescent="0.2">
      <c r="A528" s="70">
        <v>11676</v>
      </c>
      <c r="B528" s="70" t="s">
        <v>1051</v>
      </c>
      <c r="C528" s="252" t="s">
        <v>525</v>
      </c>
      <c r="D528" s="256">
        <v>36.409999999999997</v>
      </c>
      <c r="E528" s="254">
        <f t="shared" si="8"/>
        <v>40.051000000000002</v>
      </c>
    </row>
    <row r="529" spans="1:5" x14ac:dyDescent="0.2">
      <c r="A529" s="70">
        <v>11677</v>
      </c>
      <c r="B529" s="70" t="s">
        <v>1052</v>
      </c>
      <c r="C529" s="252" t="s">
        <v>525</v>
      </c>
      <c r="D529" s="256">
        <v>37.6</v>
      </c>
      <c r="E529" s="254">
        <f t="shared" si="8"/>
        <v>41.360000000000007</v>
      </c>
    </row>
    <row r="530" spans="1:5" x14ac:dyDescent="0.2">
      <c r="A530" s="70">
        <v>11678</v>
      </c>
      <c r="B530" s="70" t="s">
        <v>1053</v>
      </c>
      <c r="C530" s="252" t="s">
        <v>525</v>
      </c>
      <c r="D530" s="256">
        <v>68.86</v>
      </c>
      <c r="E530" s="254">
        <f t="shared" si="8"/>
        <v>75.746000000000009</v>
      </c>
    </row>
    <row r="531" spans="1:5" x14ac:dyDescent="0.2">
      <c r="A531" s="70">
        <v>6038</v>
      </c>
      <c r="B531" s="70" t="s">
        <v>1054</v>
      </c>
      <c r="C531" s="252" t="s">
        <v>525</v>
      </c>
      <c r="D531" s="256">
        <v>4.37</v>
      </c>
      <c r="E531" s="254">
        <f t="shared" si="8"/>
        <v>4.8070000000000004</v>
      </c>
    </row>
    <row r="532" spans="1:5" x14ac:dyDescent="0.2">
      <c r="A532" s="70">
        <v>11718</v>
      </c>
      <c r="B532" s="70" t="s">
        <v>1055</v>
      </c>
      <c r="C532" s="252" t="s">
        <v>525</v>
      </c>
      <c r="D532" s="256">
        <v>12.45</v>
      </c>
      <c r="E532" s="254">
        <f t="shared" si="8"/>
        <v>13.695</v>
      </c>
    </row>
    <row r="533" spans="1:5" x14ac:dyDescent="0.2">
      <c r="A533" s="70">
        <v>6037</v>
      </c>
      <c r="B533" s="70" t="s">
        <v>1056</v>
      </c>
      <c r="C533" s="252" t="s">
        <v>525</v>
      </c>
      <c r="D533" s="256">
        <v>9.09</v>
      </c>
      <c r="E533" s="254">
        <f t="shared" si="8"/>
        <v>9.9990000000000006</v>
      </c>
    </row>
    <row r="534" spans="1:5" x14ac:dyDescent="0.2">
      <c r="A534" s="70">
        <v>11719</v>
      </c>
      <c r="B534" s="70" t="s">
        <v>1057</v>
      </c>
      <c r="C534" s="252" t="s">
        <v>525</v>
      </c>
      <c r="D534" s="256">
        <v>10.1</v>
      </c>
      <c r="E534" s="254">
        <f t="shared" si="8"/>
        <v>11.110000000000001</v>
      </c>
    </row>
    <row r="535" spans="1:5" x14ac:dyDescent="0.2">
      <c r="A535" s="70">
        <v>6019</v>
      </c>
      <c r="B535" s="70" t="s">
        <v>1058</v>
      </c>
      <c r="C535" s="252" t="s">
        <v>525</v>
      </c>
      <c r="D535" s="256">
        <v>38.17</v>
      </c>
      <c r="E535" s="254">
        <f t="shared" si="8"/>
        <v>41.987000000000002</v>
      </c>
    </row>
    <row r="536" spans="1:5" x14ac:dyDescent="0.2">
      <c r="A536" s="70">
        <v>6010</v>
      </c>
      <c r="B536" s="70" t="s">
        <v>1059</v>
      </c>
      <c r="C536" s="252" t="s">
        <v>525</v>
      </c>
      <c r="D536" s="256">
        <v>65.680000000000007</v>
      </c>
      <c r="E536" s="254">
        <f t="shared" si="8"/>
        <v>72.248000000000019</v>
      </c>
    </row>
    <row r="537" spans="1:5" x14ac:dyDescent="0.2">
      <c r="A537" s="70">
        <v>6017</v>
      </c>
      <c r="B537" s="70" t="s">
        <v>1060</v>
      </c>
      <c r="C537" s="252" t="s">
        <v>525</v>
      </c>
      <c r="D537" s="256">
        <v>52.02</v>
      </c>
      <c r="E537" s="254">
        <f t="shared" si="8"/>
        <v>57.222000000000008</v>
      </c>
    </row>
    <row r="538" spans="1:5" x14ac:dyDescent="0.2">
      <c r="A538" s="70">
        <v>6020</v>
      </c>
      <c r="B538" s="70" t="s">
        <v>1061</v>
      </c>
      <c r="C538" s="252" t="s">
        <v>525</v>
      </c>
      <c r="D538" s="256">
        <v>22.92</v>
      </c>
      <c r="E538" s="254">
        <f t="shared" si="8"/>
        <v>25.212000000000003</v>
      </c>
    </row>
    <row r="539" spans="1:5" x14ac:dyDescent="0.2">
      <c r="A539" s="70">
        <v>6028</v>
      </c>
      <c r="B539" s="70" t="s">
        <v>1062</v>
      </c>
      <c r="C539" s="252" t="s">
        <v>525</v>
      </c>
      <c r="D539" s="256">
        <v>91.48</v>
      </c>
      <c r="E539" s="254">
        <f t="shared" si="8"/>
        <v>100.62800000000001</v>
      </c>
    </row>
    <row r="540" spans="1:5" x14ac:dyDescent="0.2">
      <c r="A540" s="70">
        <v>6016</v>
      </c>
      <c r="B540" s="70" t="s">
        <v>1063</v>
      </c>
      <c r="C540" s="252" t="s">
        <v>525</v>
      </c>
      <c r="D540" s="256">
        <v>24.18</v>
      </c>
      <c r="E540" s="254">
        <f t="shared" si="8"/>
        <v>26.598000000000003</v>
      </c>
    </row>
    <row r="541" spans="1:5" x14ac:dyDescent="0.2">
      <c r="A541" s="70">
        <v>6013</v>
      </c>
      <c r="B541" s="70" t="s">
        <v>1064</v>
      </c>
      <c r="C541" s="252" t="s">
        <v>525</v>
      </c>
      <c r="D541" s="256">
        <v>72.22</v>
      </c>
      <c r="E541" s="254">
        <f t="shared" si="8"/>
        <v>79.442000000000007</v>
      </c>
    </row>
    <row r="542" spans="1:5" x14ac:dyDescent="0.2">
      <c r="A542" s="70">
        <v>6015</v>
      </c>
      <c r="B542" s="70" t="s">
        <v>1065</v>
      </c>
      <c r="C542" s="252" t="s">
        <v>525</v>
      </c>
      <c r="D542" s="256">
        <v>105.03</v>
      </c>
      <c r="E542" s="254">
        <f t="shared" si="8"/>
        <v>115.53300000000002</v>
      </c>
    </row>
    <row r="543" spans="1:5" x14ac:dyDescent="0.2">
      <c r="A543" s="70">
        <v>6014</v>
      </c>
      <c r="B543" s="70" t="s">
        <v>1066</v>
      </c>
      <c r="C543" s="252" t="s">
        <v>525</v>
      </c>
      <c r="D543" s="256">
        <v>100.41</v>
      </c>
      <c r="E543" s="254">
        <f t="shared" si="8"/>
        <v>110.45100000000001</v>
      </c>
    </row>
    <row r="544" spans="1:5" x14ac:dyDescent="0.2">
      <c r="A544" s="70">
        <v>6006</v>
      </c>
      <c r="B544" s="70" t="s">
        <v>1067</v>
      </c>
      <c r="C544" s="252" t="s">
        <v>525</v>
      </c>
      <c r="D544" s="256">
        <v>52.3</v>
      </c>
      <c r="E544" s="254">
        <f t="shared" si="8"/>
        <v>57.53</v>
      </c>
    </row>
    <row r="545" spans="1:5" x14ac:dyDescent="0.2">
      <c r="A545" s="70">
        <v>6005</v>
      </c>
      <c r="B545" s="70" t="s">
        <v>1068</v>
      </c>
      <c r="C545" s="252" t="s">
        <v>525</v>
      </c>
      <c r="D545" s="256">
        <v>59</v>
      </c>
      <c r="E545" s="254">
        <f t="shared" si="8"/>
        <v>64.900000000000006</v>
      </c>
    </row>
    <row r="546" spans="1:5" x14ac:dyDescent="0.2">
      <c r="A546" s="70">
        <v>11756</v>
      </c>
      <c r="B546" s="70" t="s">
        <v>1069</v>
      </c>
      <c r="C546" s="252" t="s">
        <v>525</v>
      </c>
      <c r="D546" s="256">
        <v>28.18</v>
      </c>
      <c r="E546" s="254">
        <f t="shared" si="8"/>
        <v>30.998000000000001</v>
      </c>
    </row>
    <row r="547" spans="1:5" x14ac:dyDescent="0.2">
      <c r="A547" s="70">
        <v>10904</v>
      </c>
      <c r="B547" s="70" t="s">
        <v>1070</v>
      </c>
      <c r="C547" s="252" t="s">
        <v>525</v>
      </c>
      <c r="D547" s="256">
        <v>132.5</v>
      </c>
      <c r="E547" s="254">
        <f t="shared" si="8"/>
        <v>145.75</v>
      </c>
    </row>
    <row r="548" spans="1:5" x14ac:dyDescent="0.2">
      <c r="A548" s="70">
        <v>11752</v>
      </c>
      <c r="B548" s="70" t="s">
        <v>1071</v>
      </c>
      <c r="C548" s="252" t="s">
        <v>525</v>
      </c>
      <c r="D548" s="256">
        <v>16.25</v>
      </c>
      <c r="E548" s="254">
        <f t="shared" si="8"/>
        <v>17.875</v>
      </c>
    </row>
    <row r="549" spans="1:5" x14ac:dyDescent="0.2">
      <c r="A549" s="70">
        <v>11753</v>
      </c>
      <c r="B549" s="70" t="s">
        <v>1072</v>
      </c>
      <c r="C549" s="252" t="s">
        <v>525</v>
      </c>
      <c r="D549" s="256">
        <v>19.399999999999999</v>
      </c>
      <c r="E549" s="254">
        <f t="shared" si="8"/>
        <v>21.34</v>
      </c>
    </row>
    <row r="550" spans="1:5" x14ac:dyDescent="0.2">
      <c r="A550" s="70">
        <v>6021</v>
      </c>
      <c r="B550" s="70" t="s">
        <v>1073</v>
      </c>
      <c r="C550" s="252" t="s">
        <v>525</v>
      </c>
      <c r="D550" s="256">
        <v>53.83</v>
      </c>
      <c r="E550" s="254">
        <f t="shared" si="8"/>
        <v>59.213000000000001</v>
      </c>
    </row>
    <row r="551" spans="1:5" x14ac:dyDescent="0.2">
      <c r="A551" s="70">
        <v>6024</v>
      </c>
      <c r="B551" s="70" t="s">
        <v>1074</v>
      </c>
      <c r="C551" s="252" t="s">
        <v>525</v>
      </c>
      <c r="D551" s="256">
        <v>55.64</v>
      </c>
      <c r="E551" s="254">
        <f t="shared" si="8"/>
        <v>61.204000000000008</v>
      </c>
    </row>
    <row r="552" spans="1:5" x14ac:dyDescent="0.2">
      <c r="A552" s="70">
        <v>34356</v>
      </c>
      <c r="B552" s="70" t="s">
        <v>1075</v>
      </c>
      <c r="C552" s="252" t="s">
        <v>522</v>
      </c>
      <c r="D552" s="256">
        <v>2.63</v>
      </c>
      <c r="E552" s="254">
        <f t="shared" si="8"/>
        <v>2.8930000000000002</v>
      </c>
    </row>
    <row r="553" spans="1:5" x14ac:dyDescent="0.2">
      <c r="A553" s="70">
        <v>34357</v>
      </c>
      <c r="B553" s="70" t="s">
        <v>1076</v>
      </c>
      <c r="C553" s="252" t="s">
        <v>522</v>
      </c>
      <c r="D553" s="256">
        <v>2.92</v>
      </c>
      <c r="E553" s="254">
        <f t="shared" si="8"/>
        <v>3.2120000000000002</v>
      </c>
    </row>
    <row r="554" spans="1:5" x14ac:dyDescent="0.2">
      <c r="A554" s="70">
        <v>37329</v>
      </c>
      <c r="B554" s="70" t="s">
        <v>1077</v>
      </c>
      <c r="C554" s="252" t="s">
        <v>522</v>
      </c>
      <c r="D554" s="256">
        <v>40.76</v>
      </c>
      <c r="E554" s="254">
        <f t="shared" si="8"/>
        <v>44.835999999999999</v>
      </c>
    </row>
    <row r="555" spans="1:5" x14ac:dyDescent="0.2">
      <c r="A555" s="70">
        <v>37398</v>
      </c>
      <c r="B555" s="70" t="s">
        <v>1078</v>
      </c>
      <c r="C555" s="252" t="s">
        <v>522</v>
      </c>
      <c r="D555" s="256">
        <v>52.16</v>
      </c>
      <c r="E555" s="254">
        <f t="shared" si="8"/>
        <v>57.375999999999998</v>
      </c>
    </row>
    <row r="556" spans="1:5" x14ac:dyDescent="0.2">
      <c r="A556" s="70">
        <v>5320</v>
      </c>
      <c r="B556" s="70" t="s">
        <v>1079</v>
      </c>
      <c r="C556" s="252" t="s">
        <v>641</v>
      </c>
      <c r="D556" s="256">
        <v>29.25</v>
      </c>
      <c r="E556" s="254">
        <f t="shared" si="8"/>
        <v>32.175000000000004</v>
      </c>
    </row>
    <row r="557" spans="1:5" x14ac:dyDescent="0.2">
      <c r="A557" s="70">
        <v>7353</v>
      </c>
      <c r="B557" s="70" t="s">
        <v>1080</v>
      </c>
      <c r="C557" s="252" t="s">
        <v>641</v>
      </c>
      <c r="D557" s="256">
        <v>20.34</v>
      </c>
      <c r="E557" s="254">
        <f t="shared" si="8"/>
        <v>22.374000000000002</v>
      </c>
    </row>
    <row r="558" spans="1:5" x14ac:dyDescent="0.2">
      <c r="A558" s="70">
        <v>533</v>
      </c>
      <c r="B558" s="70" t="s">
        <v>1081</v>
      </c>
      <c r="C558" s="252" t="s">
        <v>555</v>
      </c>
      <c r="D558" s="256">
        <v>18.760000000000002</v>
      </c>
      <c r="E558" s="254">
        <f t="shared" si="8"/>
        <v>20.636000000000003</v>
      </c>
    </row>
    <row r="559" spans="1:5" x14ac:dyDescent="0.2">
      <c r="A559" s="70">
        <v>20205</v>
      </c>
      <c r="B559" s="70" t="s">
        <v>1082</v>
      </c>
      <c r="C559" s="252" t="s">
        <v>593</v>
      </c>
      <c r="D559" s="256">
        <v>1.64</v>
      </c>
      <c r="E559" s="254">
        <f t="shared" si="8"/>
        <v>1.804</v>
      </c>
    </row>
    <row r="560" spans="1:5" x14ac:dyDescent="0.2">
      <c r="A560" s="70">
        <v>4412</v>
      </c>
      <c r="B560" s="70" t="s">
        <v>1083</v>
      </c>
      <c r="C560" s="252" t="s">
        <v>593</v>
      </c>
      <c r="D560" s="256">
        <v>1.04</v>
      </c>
      <c r="E560" s="254">
        <f t="shared" si="8"/>
        <v>1.1440000000000001</v>
      </c>
    </row>
    <row r="561" spans="1:5" x14ac:dyDescent="0.2">
      <c r="A561" s="70">
        <v>4408</v>
      </c>
      <c r="B561" s="70" t="s">
        <v>1084</v>
      </c>
      <c r="C561" s="252" t="s">
        <v>593</v>
      </c>
      <c r="D561" s="256">
        <v>1.41</v>
      </c>
      <c r="E561" s="254">
        <f t="shared" si="8"/>
        <v>1.5509999999999999</v>
      </c>
    </row>
    <row r="562" spans="1:5" x14ac:dyDescent="0.2">
      <c r="A562" s="70">
        <v>4505</v>
      </c>
      <c r="B562" s="70" t="s">
        <v>1085</v>
      </c>
      <c r="C562" s="252" t="s">
        <v>593</v>
      </c>
      <c r="D562" s="256">
        <v>1.36</v>
      </c>
      <c r="E562" s="254">
        <f t="shared" si="8"/>
        <v>1.4960000000000002</v>
      </c>
    </row>
    <row r="563" spans="1:5" x14ac:dyDescent="0.2">
      <c r="A563" s="70">
        <v>10857</v>
      </c>
      <c r="B563" s="70" t="s">
        <v>1086</v>
      </c>
      <c r="C563" s="252" t="s">
        <v>593</v>
      </c>
      <c r="D563" s="256">
        <v>17.14</v>
      </c>
      <c r="E563" s="254">
        <f t="shared" si="8"/>
        <v>18.854000000000003</v>
      </c>
    </row>
    <row r="564" spans="1:5" x14ac:dyDescent="0.2">
      <c r="A564" s="70">
        <v>6186</v>
      </c>
      <c r="B564" s="70" t="s">
        <v>1087</v>
      </c>
      <c r="C564" s="252" t="s">
        <v>593</v>
      </c>
      <c r="D564" s="256">
        <v>7.39</v>
      </c>
      <c r="E564" s="254">
        <f t="shared" si="8"/>
        <v>8.1289999999999996</v>
      </c>
    </row>
    <row r="565" spans="1:5" x14ac:dyDescent="0.2">
      <c r="A565" s="70">
        <v>4829</v>
      </c>
      <c r="B565" s="70" t="s">
        <v>1088</v>
      </c>
      <c r="C565" s="252" t="s">
        <v>593</v>
      </c>
      <c r="D565" s="256">
        <v>40.47</v>
      </c>
      <c r="E565" s="254">
        <f t="shared" si="8"/>
        <v>44.517000000000003</v>
      </c>
    </row>
    <row r="566" spans="1:5" x14ac:dyDescent="0.2">
      <c r="A566" s="70">
        <v>39829</v>
      </c>
      <c r="B566" s="70" t="s">
        <v>1089</v>
      </c>
      <c r="C566" s="252" t="s">
        <v>593</v>
      </c>
      <c r="D566" s="256">
        <v>17.25</v>
      </c>
      <c r="E566" s="254">
        <f t="shared" si="8"/>
        <v>18.975000000000001</v>
      </c>
    </row>
    <row r="567" spans="1:5" x14ac:dyDescent="0.2">
      <c r="A567" s="70">
        <v>20231</v>
      </c>
      <c r="B567" s="70" t="s">
        <v>1090</v>
      </c>
      <c r="C567" s="252" t="s">
        <v>593</v>
      </c>
      <c r="D567" s="256">
        <v>50.6</v>
      </c>
      <c r="E567" s="254">
        <f t="shared" si="8"/>
        <v>55.660000000000004</v>
      </c>
    </row>
    <row r="568" spans="1:5" x14ac:dyDescent="0.2">
      <c r="A568" s="70">
        <v>4804</v>
      </c>
      <c r="B568" s="70" t="s">
        <v>1091</v>
      </c>
      <c r="C568" s="252" t="s">
        <v>593</v>
      </c>
      <c r="D568" s="256">
        <v>14.81</v>
      </c>
      <c r="E568" s="254">
        <f t="shared" si="8"/>
        <v>16.291</v>
      </c>
    </row>
    <row r="569" spans="1:5" x14ac:dyDescent="0.2">
      <c r="A569" s="70">
        <v>34680</v>
      </c>
      <c r="B569" s="70" t="s">
        <v>1092</v>
      </c>
      <c r="C569" s="252" t="s">
        <v>593</v>
      </c>
      <c r="D569" s="256">
        <v>24.34</v>
      </c>
      <c r="E569" s="254">
        <f t="shared" si="8"/>
        <v>26.774000000000001</v>
      </c>
    </row>
    <row r="570" spans="1:5" x14ac:dyDescent="0.2">
      <c r="A570" s="70">
        <v>11573</v>
      </c>
      <c r="B570" s="70" t="s">
        <v>1093</v>
      </c>
      <c r="C570" s="252" t="s">
        <v>525</v>
      </c>
      <c r="D570" s="256">
        <v>5.71</v>
      </c>
      <c r="E570" s="254">
        <f t="shared" si="8"/>
        <v>6.2810000000000006</v>
      </c>
    </row>
    <row r="571" spans="1:5" x14ac:dyDescent="0.2">
      <c r="A571" s="70">
        <v>38179</v>
      </c>
      <c r="B571" s="70" t="s">
        <v>1094</v>
      </c>
      <c r="C571" s="252" t="s">
        <v>525</v>
      </c>
      <c r="D571" s="256">
        <v>25.05</v>
      </c>
      <c r="E571" s="254">
        <f t="shared" si="8"/>
        <v>27.555000000000003</v>
      </c>
    </row>
    <row r="572" spans="1:5" x14ac:dyDescent="0.2">
      <c r="A572" s="70">
        <v>11575</v>
      </c>
      <c r="B572" s="70" t="s">
        <v>1095</v>
      </c>
      <c r="C572" s="252" t="s">
        <v>525</v>
      </c>
      <c r="D572" s="256">
        <v>27.03</v>
      </c>
      <c r="E572" s="254">
        <f t="shared" si="8"/>
        <v>29.733000000000004</v>
      </c>
    </row>
    <row r="573" spans="1:5" x14ac:dyDescent="0.2">
      <c r="A573" s="70">
        <v>20256</v>
      </c>
      <c r="B573" s="70" t="s">
        <v>1096</v>
      </c>
      <c r="C573" s="252" t="s">
        <v>525</v>
      </c>
      <c r="D573" s="256">
        <v>0.24</v>
      </c>
      <c r="E573" s="254">
        <f t="shared" si="8"/>
        <v>0.26400000000000001</v>
      </c>
    </row>
    <row r="574" spans="1:5" x14ac:dyDescent="0.2">
      <c r="A574" s="70">
        <v>38393</v>
      </c>
      <c r="B574" s="70" t="s">
        <v>1097</v>
      </c>
      <c r="C574" s="252" t="s">
        <v>525</v>
      </c>
      <c r="D574" s="256">
        <v>13.25</v>
      </c>
      <c r="E574" s="254">
        <f t="shared" si="8"/>
        <v>14.575000000000001</v>
      </c>
    </row>
    <row r="575" spans="1:5" x14ac:dyDescent="0.2">
      <c r="A575" s="70">
        <v>38390</v>
      </c>
      <c r="B575" s="70" t="s">
        <v>1098</v>
      </c>
      <c r="C575" s="252" t="s">
        <v>525</v>
      </c>
      <c r="D575" s="256">
        <v>29.39</v>
      </c>
      <c r="E575" s="254">
        <f t="shared" si="8"/>
        <v>32.329000000000001</v>
      </c>
    </row>
    <row r="576" spans="1:5" x14ac:dyDescent="0.2">
      <c r="A576" s="70">
        <v>11578</v>
      </c>
      <c r="B576" s="70" t="s">
        <v>1099</v>
      </c>
      <c r="C576" s="252" t="s">
        <v>525</v>
      </c>
      <c r="D576" s="256">
        <v>8.68</v>
      </c>
      <c r="E576" s="254">
        <f t="shared" si="8"/>
        <v>9.548</v>
      </c>
    </row>
    <row r="577" spans="1:5" x14ac:dyDescent="0.2">
      <c r="A577" s="70">
        <v>11577</v>
      </c>
      <c r="B577" s="70" t="s">
        <v>1100</v>
      </c>
      <c r="C577" s="252" t="s">
        <v>525</v>
      </c>
      <c r="D577" s="256">
        <v>8.2899999999999991</v>
      </c>
      <c r="E577" s="254">
        <f t="shared" si="8"/>
        <v>9.1189999999999998</v>
      </c>
    </row>
    <row r="578" spans="1:5" x14ac:dyDescent="0.2">
      <c r="A578" s="70">
        <v>1116</v>
      </c>
      <c r="B578" s="70" t="s">
        <v>1101</v>
      </c>
      <c r="C578" s="252" t="s">
        <v>593</v>
      </c>
      <c r="D578" s="256">
        <v>14.97</v>
      </c>
      <c r="E578" s="254">
        <f t="shared" si="8"/>
        <v>16.467000000000002</v>
      </c>
    </row>
    <row r="579" spans="1:5" x14ac:dyDescent="0.2">
      <c r="A579" s="70">
        <v>1115</v>
      </c>
      <c r="B579" s="70" t="s">
        <v>1102</v>
      </c>
      <c r="C579" s="252" t="s">
        <v>593</v>
      </c>
      <c r="D579" s="256">
        <v>18.2</v>
      </c>
      <c r="E579" s="254">
        <f t="shared" si="8"/>
        <v>20.02</v>
      </c>
    </row>
    <row r="580" spans="1:5" x14ac:dyDescent="0.2">
      <c r="A580" s="70">
        <v>1113</v>
      </c>
      <c r="B580" s="70" t="s">
        <v>1103</v>
      </c>
      <c r="C580" s="252" t="s">
        <v>593</v>
      </c>
      <c r="D580" s="256">
        <v>19.96</v>
      </c>
      <c r="E580" s="254">
        <f t="shared" si="8"/>
        <v>21.956000000000003</v>
      </c>
    </row>
    <row r="581" spans="1:5" x14ac:dyDescent="0.2">
      <c r="A581" s="70">
        <v>1114</v>
      </c>
      <c r="B581" s="70" t="s">
        <v>1104</v>
      </c>
      <c r="C581" s="252" t="s">
        <v>593</v>
      </c>
      <c r="D581" s="256">
        <v>29.95</v>
      </c>
      <c r="E581" s="254">
        <f t="shared" si="8"/>
        <v>32.945</v>
      </c>
    </row>
    <row r="582" spans="1:5" x14ac:dyDescent="0.2">
      <c r="A582" s="70">
        <v>40872</v>
      </c>
      <c r="B582" s="70" t="s">
        <v>1105</v>
      </c>
      <c r="C582" s="252" t="s">
        <v>593</v>
      </c>
      <c r="D582" s="256">
        <v>17.059999999999999</v>
      </c>
      <c r="E582" s="254">
        <f t="shared" si="8"/>
        <v>18.766000000000002</v>
      </c>
    </row>
    <row r="583" spans="1:5" x14ac:dyDescent="0.2">
      <c r="A583" s="70">
        <v>20214</v>
      </c>
      <c r="B583" s="70" t="s">
        <v>1106</v>
      </c>
      <c r="C583" s="252" t="s">
        <v>525</v>
      </c>
      <c r="D583" s="256">
        <v>28.2</v>
      </c>
      <c r="E583" s="254">
        <f t="shared" si="8"/>
        <v>31.020000000000003</v>
      </c>
    </row>
    <row r="584" spans="1:5" x14ac:dyDescent="0.2">
      <c r="A584" s="70">
        <v>11064</v>
      </c>
      <c r="B584" s="70" t="s">
        <v>1107</v>
      </c>
      <c r="C584" s="252" t="s">
        <v>525</v>
      </c>
      <c r="D584" s="256">
        <v>11.95</v>
      </c>
      <c r="E584" s="254">
        <f t="shared" si="8"/>
        <v>13.145</v>
      </c>
    </row>
    <row r="585" spans="1:5" x14ac:dyDescent="0.2">
      <c r="A585" s="70">
        <v>7237</v>
      </c>
      <c r="B585" s="70" t="s">
        <v>1108</v>
      </c>
      <c r="C585" s="252" t="s">
        <v>525</v>
      </c>
      <c r="D585" s="256">
        <v>16.309999999999999</v>
      </c>
      <c r="E585" s="254">
        <f t="shared" si="8"/>
        <v>17.940999999999999</v>
      </c>
    </row>
    <row r="586" spans="1:5" x14ac:dyDescent="0.2">
      <c r="A586" s="70">
        <v>11757</v>
      </c>
      <c r="B586" s="70" t="s">
        <v>1109</v>
      </c>
      <c r="C586" s="252" t="s">
        <v>525</v>
      </c>
      <c r="D586" s="256">
        <v>29</v>
      </c>
      <c r="E586" s="254">
        <f>D586*1.1</f>
        <v>31.900000000000002</v>
      </c>
    </row>
    <row r="587" spans="1:5" x14ac:dyDescent="0.2">
      <c r="A587" s="257">
        <v>7581</v>
      </c>
      <c r="B587" s="257" t="s">
        <v>1110</v>
      </c>
      <c r="C587" s="258" t="s">
        <v>525</v>
      </c>
      <c r="D587" s="259">
        <v>2.91</v>
      </c>
      <c r="E587" s="254">
        <f t="shared" ref="E587:E650" si="9">D587*1.1</f>
        <v>3.2010000000000005</v>
      </c>
    </row>
    <row r="588" spans="1:5" x14ac:dyDescent="0.2">
      <c r="A588" s="257">
        <v>20206</v>
      </c>
      <c r="B588" s="257" t="s">
        <v>1111</v>
      </c>
      <c r="C588" s="258" t="s">
        <v>593</v>
      </c>
      <c r="D588" s="259">
        <v>4.8600000000000003</v>
      </c>
      <c r="E588" s="254">
        <f t="shared" si="9"/>
        <v>5.346000000000001</v>
      </c>
    </row>
    <row r="589" spans="1:5" x14ac:dyDescent="0.2">
      <c r="A589" s="257">
        <v>4460</v>
      </c>
      <c r="B589" s="257" t="s">
        <v>1112</v>
      </c>
      <c r="C589" s="258" t="s">
        <v>593</v>
      </c>
      <c r="D589" s="259">
        <v>5.84</v>
      </c>
      <c r="E589" s="254">
        <f t="shared" si="9"/>
        <v>6.4240000000000004</v>
      </c>
    </row>
    <row r="590" spans="1:5" x14ac:dyDescent="0.2">
      <c r="A590" s="257">
        <v>6204</v>
      </c>
      <c r="B590" s="257" t="s">
        <v>1113</v>
      </c>
      <c r="C590" s="258" t="s">
        <v>593</v>
      </c>
      <c r="D590" s="259">
        <v>8.73</v>
      </c>
      <c r="E590" s="254">
        <f t="shared" si="9"/>
        <v>9.6030000000000015</v>
      </c>
    </row>
    <row r="591" spans="1:5" x14ac:dyDescent="0.2">
      <c r="A591" s="257">
        <v>4417</v>
      </c>
      <c r="B591" s="257" t="s">
        <v>1114</v>
      </c>
      <c r="C591" s="258" t="s">
        <v>593</v>
      </c>
      <c r="D591" s="259">
        <v>3.35</v>
      </c>
      <c r="E591" s="254">
        <f t="shared" si="9"/>
        <v>3.6850000000000005</v>
      </c>
    </row>
    <row r="592" spans="1:5" x14ac:dyDescent="0.2">
      <c r="A592" s="257">
        <v>4517</v>
      </c>
      <c r="B592" s="257" t="s">
        <v>1115</v>
      </c>
      <c r="C592" s="258" t="s">
        <v>593</v>
      </c>
      <c r="D592" s="259">
        <v>1.1000000000000001</v>
      </c>
      <c r="E592" s="254">
        <f t="shared" si="9"/>
        <v>1.2100000000000002</v>
      </c>
    </row>
    <row r="593" spans="1:5" x14ac:dyDescent="0.2">
      <c r="A593" s="257">
        <v>4512</v>
      </c>
      <c r="B593" s="257" t="s">
        <v>1116</v>
      </c>
      <c r="C593" s="258" t="s">
        <v>593</v>
      </c>
      <c r="D593" s="259">
        <v>0.79</v>
      </c>
      <c r="E593" s="254">
        <f t="shared" si="9"/>
        <v>0.86900000000000011</v>
      </c>
    </row>
    <row r="594" spans="1:5" x14ac:dyDescent="0.2">
      <c r="A594" s="257">
        <v>4415</v>
      </c>
      <c r="B594" s="257" t="s">
        <v>1117</v>
      </c>
      <c r="C594" s="258" t="s">
        <v>593</v>
      </c>
      <c r="D594" s="259">
        <v>2.82</v>
      </c>
      <c r="E594" s="254">
        <f t="shared" si="9"/>
        <v>3.1019999999999999</v>
      </c>
    </row>
    <row r="595" spans="1:5" x14ac:dyDescent="0.2">
      <c r="A595" s="70">
        <v>6085</v>
      </c>
      <c r="B595" s="70" t="s">
        <v>1118</v>
      </c>
      <c r="C595" s="252" t="s">
        <v>641</v>
      </c>
      <c r="D595" s="256">
        <v>6.31</v>
      </c>
      <c r="E595" s="254">
        <f t="shared" si="9"/>
        <v>6.9409999999999998</v>
      </c>
    </row>
    <row r="596" spans="1:5" x14ac:dyDescent="0.2">
      <c r="A596" s="70">
        <v>6090</v>
      </c>
      <c r="B596" s="70" t="s">
        <v>1119</v>
      </c>
      <c r="C596" s="252" t="s">
        <v>641</v>
      </c>
      <c r="D596" s="256">
        <v>11.99</v>
      </c>
      <c r="E596" s="254">
        <f t="shared" si="9"/>
        <v>13.189000000000002</v>
      </c>
    </row>
    <row r="597" spans="1:5" x14ac:dyDescent="0.2">
      <c r="A597" s="70">
        <v>11622</v>
      </c>
      <c r="B597" s="70" t="s">
        <v>1120</v>
      </c>
      <c r="C597" s="252" t="s">
        <v>522</v>
      </c>
      <c r="D597" s="256">
        <v>53.2</v>
      </c>
      <c r="E597" s="254">
        <f t="shared" si="9"/>
        <v>58.52000000000001</v>
      </c>
    </row>
    <row r="598" spans="1:5" x14ac:dyDescent="0.2">
      <c r="A598" s="70">
        <v>6094</v>
      </c>
      <c r="B598" s="70" t="s">
        <v>1121</v>
      </c>
      <c r="C598" s="252" t="s">
        <v>522</v>
      </c>
      <c r="D598" s="256">
        <v>20.27</v>
      </c>
      <c r="E598" s="254">
        <f t="shared" si="9"/>
        <v>22.297000000000001</v>
      </c>
    </row>
    <row r="599" spans="1:5" x14ac:dyDescent="0.2">
      <c r="A599" s="70">
        <v>142</v>
      </c>
      <c r="B599" s="70" t="s">
        <v>1122</v>
      </c>
      <c r="C599" s="252" t="s">
        <v>1123</v>
      </c>
      <c r="D599" s="256">
        <v>27.93</v>
      </c>
      <c r="E599" s="254">
        <f t="shared" si="9"/>
        <v>30.723000000000003</v>
      </c>
    </row>
    <row r="600" spans="1:5" x14ac:dyDescent="0.2">
      <c r="A600" s="70">
        <v>7317</v>
      </c>
      <c r="B600" s="70" t="s">
        <v>1124</v>
      </c>
      <c r="C600" s="252" t="s">
        <v>522</v>
      </c>
      <c r="D600" s="256">
        <v>23.22</v>
      </c>
      <c r="E600" s="254">
        <f t="shared" si="9"/>
        <v>25.542000000000002</v>
      </c>
    </row>
    <row r="601" spans="1:5" x14ac:dyDescent="0.2">
      <c r="A601" s="70">
        <v>38123</v>
      </c>
      <c r="B601" s="70" t="s">
        <v>1125</v>
      </c>
      <c r="C601" s="252" t="s">
        <v>522</v>
      </c>
      <c r="D601" s="256">
        <v>52.63</v>
      </c>
      <c r="E601" s="254">
        <f t="shared" si="9"/>
        <v>57.893000000000008</v>
      </c>
    </row>
    <row r="602" spans="1:5" x14ac:dyDescent="0.2">
      <c r="A602" s="70">
        <v>6136</v>
      </c>
      <c r="B602" s="70" t="s">
        <v>1126</v>
      </c>
      <c r="C602" s="252" t="s">
        <v>525</v>
      </c>
      <c r="D602" s="256">
        <v>113.7</v>
      </c>
      <c r="E602" s="254">
        <f t="shared" si="9"/>
        <v>125.07000000000001</v>
      </c>
    </row>
    <row r="603" spans="1:5" x14ac:dyDescent="0.2">
      <c r="A603" s="70">
        <v>38638</v>
      </c>
      <c r="B603" s="70" t="s">
        <v>1127</v>
      </c>
      <c r="C603" s="252" t="s">
        <v>525</v>
      </c>
      <c r="D603" s="256">
        <v>120.41</v>
      </c>
      <c r="E603" s="254">
        <f t="shared" si="9"/>
        <v>132.45099999999999</v>
      </c>
    </row>
    <row r="604" spans="1:5" x14ac:dyDescent="0.2">
      <c r="A604" s="70">
        <v>20262</v>
      </c>
      <c r="B604" s="70" t="s">
        <v>1128</v>
      </c>
      <c r="C604" s="252" t="s">
        <v>525</v>
      </c>
      <c r="D604" s="256">
        <v>10.54</v>
      </c>
      <c r="E604" s="254">
        <f t="shared" si="9"/>
        <v>11.593999999999999</v>
      </c>
    </row>
    <row r="605" spans="1:5" x14ac:dyDescent="0.2">
      <c r="A605" s="70">
        <v>6148</v>
      </c>
      <c r="B605" s="70" t="s">
        <v>1129</v>
      </c>
      <c r="C605" s="252" t="s">
        <v>525</v>
      </c>
      <c r="D605" s="256">
        <v>6.23</v>
      </c>
      <c r="E605" s="254">
        <f t="shared" si="9"/>
        <v>6.8530000000000006</v>
      </c>
    </row>
    <row r="606" spans="1:5" x14ac:dyDescent="0.2">
      <c r="A606" s="70">
        <v>6145</v>
      </c>
      <c r="B606" s="70" t="s">
        <v>1130</v>
      </c>
      <c r="C606" s="252" t="s">
        <v>525</v>
      </c>
      <c r="D606" s="256">
        <v>11.18</v>
      </c>
      <c r="E606" s="254">
        <f t="shared" si="9"/>
        <v>12.298</v>
      </c>
    </row>
    <row r="607" spans="1:5" x14ac:dyDescent="0.2">
      <c r="A607" s="70">
        <v>6149</v>
      </c>
      <c r="B607" s="70" t="s">
        <v>1131</v>
      </c>
      <c r="C607" s="252" t="s">
        <v>525</v>
      </c>
      <c r="D607" s="256">
        <v>10.55</v>
      </c>
      <c r="E607" s="254">
        <f t="shared" si="9"/>
        <v>11.605000000000002</v>
      </c>
    </row>
    <row r="608" spans="1:5" x14ac:dyDescent="0.2">
      <c r="A608" s="70">
        <v>6146</v>
      </c>
      <c r="B608" s="70" t="s">
        <v>1132</v>
      </c>
      <c r="C608" s="252" t="s">
        <v>525</v>
      </c>
      <c r="D608" s="256">
        <v>11.19</v>
      </c>
      <c r="E608" s="254">
        <f t="shared" si="9"/>
        <v>12.309000000000001</v>
      </c>
    </row>
    <row r="609" spans="1:5" x14ac:dyDescent="0.2">
      <c r="A609" s="70">
        <v>26026</v>
      </c>
      <c r="B609" s="70" t="s">
        <v>1133</v>
      </c>
      <c r="C609" s="252" t="s">
        <v>522</v>
      </c>
      <c r="D609" s="256">
        <v>2.2799999999999998</v>
      </c>
      <c r="E609" s="254">
        <f t="shared" si="9"/>
        <v>2.508</v>
      </c>
    </row>
    <row r="610" spans="1:5" x14ac:dyDescent="0.2">
      <c r="A610" s="70">
        <v>39961</v>
      </c>
      <c r="B610" s="70" t="s">
        <v>1134</v>
      </c>
      <c r="C610" s="252" t="s">
        <v>525</v>
      </c>
      <c r="D610" s="256">
        <v>10</v>
      </c>
      <c r="E610" s="254">
        <f t="shared" si="9"/>
        <v>11</v>
      </c>
    </row>
    <row r="611" spans="1:5" x14ac:dyDescent="0.2">
      <c r="A611" s="70">
        <v>20232</v>
      </c>
      <c r="B611" s="70" t="s">
        <v>1135</v>
      </c>
      <c r="C611" s="252" t="s">
        <v>593</v>
      </c>
      <c r="D611" s="256">
        <v>71.63</v>
      </c>
      <c r="E611" s="254">
        <f t="shared" si="9"/>
        <v>78.793000000000006</v>
      </c>
    </row>
    <row r="612" spans="1:5" x14ac:dyDescent="0.2">
      <c r="A612" s="70">
        <v>10856</v>
      </c>
      <c r="B612" s="70" t="s">
        <v>1136</v>
      </c>
      <c r="C612" s="252" t="s">
        <v>593</v>
      </c>
      <c r="D612" s="256">
        <v>66.95</v>
      </c>
      <c r="E612" s="254">
        <f t="shared" si="9"/>
        <v>73.64500000000001</v>
      </c>
    </row>
    <row r="613" spans="1:5" x14ac:dyDescent="0.2">
      <c r="A613" s="70">
        <v>20249</v>
      </c>
      <c r="B613" s="70" t="s">
        <v>1137</v>
      </c>
      <c r="C613" s="252" t="s">
        <v>593</v>
      </c>
      <c r="D613" s="256">
        <v>33.08</v>
      </c>
      <c r="E613" s="254">
        <f t="shared" si="9"/>
        <v>36.387999999999998</v>
      </c>
    </row>
    <row r="614" spans="1:5" x14ac:dyDescent="0.2">
      <c r="A614" s="70">
        <v>5318</v>
      </c>
      <c r="B614" s="70" t="s">
        <v>1138</v>
      </c>
      <c r="C614" s="252" t="s">
        <v>641</v>
      </c>
      <c r="D614" s="256">
        <v>10.88</v>
      </c>
      <c r="E614" s="254">
        <f t="shared" si="9"/>
        <v>11.968000000000002</v>
      </c>
    </row>
    <row r="615" spans="1:5" x14ac:dyDescent="0.2">
      <c r="A615" s="70">
        <v>10691</v>
      </c>
      <c r="B615" s="70" t="s">
        <v>1139</v>
      </c>
      <c r="C615" s="252" t="s">
        <v>641</v>
      </c>
      <c r="D615" s="256">
        <v>32.26</v>
      </c>
      <c r="E615" s="254">
        <f t="shared" si="9"/>
        <v>35.486000000000004</v>
      </c>
    </row>
    <row r="616" spans="1:5" x14ac:dyDescent="0.2">
      <c r="A616" s="70">
        <v>14149</v>
      </c>
      <c r="B616" s="70" t="s">
        <v>1140</v>
      </c>
      <c r="C616" s="252" t="s">
        <v>716</v>
      </c>
      <c r="D616" s="256">
        <v>119.45</v>
      </c>
      <c r="E616" s="254">
        <f t="shared" si="9"/>
        <v>131.39500000000001</v>
      </c>
    </row>
    <row r="617" spans="1:5" x14ac:dyDescent="0.2">
      <c r="A617" s="70">
        <v>37590</v>
      </c>
      <c r="B617" s="70" t="s">
        <v>1141</v>
      </c>
      <c r="C617" s="252" t="s">
        <v>525</v>
      </c>
      <c r="D617" s="256">
        <v>27.17</v>
      </c>
      <c r="E617" s="254">
        <f t="shared" si="9"/>
        <v>29.887000000000004</v>
      </c>
    </row>
    <row r="618" spans="1:5" x14ac:dyDescent="0.2">
      <c r="A618" s="70">
        <v>37591</v>
      </c>
      <c r="B618" s="70" t="s">
        <v>1142</v>
      </c>
      <c r="C618" s="252" t="s">
        <v>525</v>
      </c>
      <c r="D618" s="256">
        <v>37.81</v>
      </c>
      <c r="E618" s="254">
        <f t="shared" si="9"/>
        <v>41.591000000000008</v>
      </c>
    </row>
    <row r="619" spans="1:5" x14ac:dyDescent="0.2">
      <c r="A619" s="70">
        <v>12626</v>
      </c>
      <c r="B619" s="70" t="s">
        <v>1143</v>
      </c>
      <c r="C619" s="252" t="s">
        <v>525</v>
      </c>
      <c r="D619" s="256">
        <v>14.1</v>
      </c>
      <c r="E619" s="254">
        <f t="shared" si="9"/>
        <v>15.510000000000002</v>
      </c>
    </row>
    <row r="620" spans="1:5" x14ac:dyDescent="0.2">
      <c r="A620" s="70">
        <v>11033</v>
      </c>
      <c r="B620" s="70" t="s">
        <v>1144</v>
      </c>
      <c r="C620" s="252" t="s">
        <v>525</v>
      </c>
      <c r="D620" s="256">
        <v>3.19</v>
      </c>
      <c r="E620" s="254">
        <f t="shared" si="9"/>
        <v>3.5090000000000003</v>
      </c>
    </row>
    <row r="621" spans="1:5" x14ac:dyDescent="0.2">
      <c r="A621" s="70">
        <v>390</v>
      </c>
      <c r="B621" s="70" t="s">
        <v>1145</v>
      </c>
      <c r="C621" s="252" t="s">
        <v>525</v>
      </c>
      <c r="D621" s="256">
        <v>9.98</v>
      </c>
      <c r="E621" s="254">
        <f t="shared" si="9"/>
        <v>10.978000000000002</v>
      </c>
    </row>
    <row r="622" spans="1:5" x14ac:dyDescent="0.2">
      <c r="A622" s="70">
        <v>6189</v>
      </c>
      <c r="B622" s="70" t="s">
        <v>1146</v>
      </c>
      <c r="C622" s="252" t="s">
        <v>593</v>
      </c>
      <c r="D622" s="256">
        <v>9.7200000000000006</v>
      </c>
      <c r="E622" s="254">
        <f t="shared" si="9"/>
        <v>10.692000000000002</v>
      </c>
    </row>
    <row r="623" spans="1:5" x14ac:dyDescent="0.2">
      <c r="A623" s="70">
        <v>6214</v>
      </c>
      <c r="B623" s="70" t="s">
        <v>1147</v>
      </c>
      <c r="C623" s="252" t="s">
        <v>555</v>
      </c>
      <c r="D623" s="256">
        <v>77.25</v>
      </c>
      <c r="E623" s="254">
        <f t="shared" si="9"/>
        <v>84.975000000000009</v>
      </c>
    </row>
    <row r="624" spans="1:5" x14ac:dyDescent="0.2">
      <c r="A624" s="70">
        <v>13255</v>
      </c>
      <c r="B624" s="70" t="s">
        <v>1148</v>
      </c>
      <c r="C624" s="252" t="s">
        <v>525</v>
      </c>
      <c r="D624" s="256">
        <v>39.200000000000003</v>
      </c>
      <c r="E624" s="254">
        <f t="shared" si="9"/>
        <v>43.120000000000005</v>
      </c>
    </row>
    <row r="625" spans="1:5" x14ac:dyDescent="0.2">
      <c r="A625" s="70">
        <v>11066</v>
      </c>
      <c r="B625" s="70" t="s">
        <v>1149</v>
      </c>
      <c r="C625" s="252" t="s">
        <v>525</v>
      </c>
      <c r="D625" s="256">
        <v>9.92</v>
      </c>
      <c r="E625" s="254">
        <f t="shared" si="9"/>
        <v>10.912000000000001</v>
      </c>
    </row>
    <row r="626" spans="1:5" x14ac:dyDescent="0.2">
      <c r="A626" s="70">
        <v>11065</v>
      </c>
      <c r="B626" s="70" t="s">
        <v>1150</v>
      </c>
      <c r="C626" s="252" t="s">
        <v>525</v>
      </c>
      <c r="D626" s="256">
        <v>11.37</v>
      </c>
      <c r="E626" s="254">
        <f t="shared" si="9"/>
        <v>12.507</v>
      </c>
    </row>
    <row r="627" spans="1:5" x14ac:dyDescent="0.2">
      <c r="A627" s="70">
        <v>11457</v>
      </c>
      <c r="B627" s="70" t="s">
        <v>1151</v>
      </c>
      <c r="C627" s="252" t="s">
        <v>525</v>
      </c>
      <c r="D627" s="256">
        <v>23.1</v>
      </c>
      <c r="E627" s="254">
        <f t="shared" si="9"/>
        <v>25.410000000000004</v>
      </c>
    </row>
    <row r="628" spans="1:5" x14ac:dyDescent="0.2">
      <c r="A628" s="70">
        <v>7105</v>
      </c>
      <c r="B628" s="70" t="s">
        <v>1152</v>
      </c>
      <c r="C628" s="252" t="s">
        <v>525</v>
      </c>
      <c r="D628" s="256">
        <v>25.02</v>
      </c>
      <c r="E628" s="254">
        <f t="shared" si="9"/>
        <v>27.522000000000002</v>
      </c>
    </row>
    <row r="629" spans="1:5" x14ac:dyDescent="0.2">
      <c r="A629" s="70">
        <v>7119</v>
      </c>
      <c r="B629" s="70" t="s">
        <v>1153</v>
      </c>
      <c r="C629" s="252" t="s">
        <v>525</v>
      </c>
      <c r="D629" s="256">
        <v>6.47</v>
      </c>
      <c r="E629" s="254">
        <f t="shared" si="9"/>
        <v>7.117</v>
      </c>
    </row>
    <row r="630" spans="1:5" x14ac:dyDescent="0.2">
      <c r="A630" s="70">
        <v>7120</v>
      </c>
      <c r="B630" s="70" t="s">
        <v>1154</v>
      </c>
      <c r="C630" s="252" t="s">
        <v>525</v>
      </c>
      <c r="D630" s="256">
        <v>4.4400000000000004</v>
      </c>
      <c r="E630" s="254">
        <f t="shared" si="9"/>
        <v>4.8840000000000012</v>
      </c>
    </row>
    <row r="631" spans="1:5" x14ac:dyDescent="0.2">
      <c r="A631" s="70">
        <v>7104</v>
      </c>
      <c r="B631" s="70" t="s">
        <v>1155</v>
      </c>
      <c r="C631" s="252" t="s">
        <v>525</v>
      </c>
      <c r="D631" s="256">
        <v>2.19</v>
      </c>
      <c r="E631" s="254">
        <f t="shared" si="9"/>
        <v>2.4090000000000003</v>
      </c>
    </row>
    <row r="632" spans="1:5" x14ac:dyDescent="0.2">
      <c r="A632" s="70">
        <v>7094</v>
      </c>
      <c r="B632" s="70" t="s">
        <v>1156</v>
      </c>
      <c r="C632" s="252" t="s">
        <v>525</v>
      </c>
      <c r="D632" s="256">
        <v>7.58</v>
      </c>
      <c r="E632" s="254">
        <f t="shared" si="9"/>
        <v>8.338000000000001</v>
      </c>
    </row>
    <row r="633" spans="1:5" x14ac:dyDescent="0.2">
      <c r="A633" s="70">
        <v>7116</v>
      </c>
      <c r="B633" s="70" t="s">
        <v>1157</v>
      </c>
      <c r="C633" s="252" t="s">
        <v>525</v>
      </c>
      <c r="D633" s="256">
        <v>2.12</v>
      </c>
      <c r="E633" s="254">
        <f t="shared" si="9"/>
        <v>2.3320000000000003</v>
      </c>
    </row>
    <row r="634" spans="1:5" x14ac:dyDescent="0.2">
      <c r="A634" s="70">
        <v>7118</v>
      </c>
      <c r="B634" s="70" t="s">
        <v>1158</v>
      </c>
      <c r="C634" s="252" t="s">
        <v>525</v>
      </c>
      <c r="D634" s="256">
        <v>16.739999999999998</v>
      </c>
      <c r="E634" s="254">
        <f t="shared" si="9"/>
        <v>18.414000000000001</v>
      </c>
    </row>
    <row r="635" spans="1:5" x14ac:dyDescent="0.2">
      <c r="A635" s="70">
        <v>7117</v>
      </c>
      <c r="B635" s="70" t="s">
        <v>1159</v>
      </c>
      <c r="C635" s="252" t="s">
        <v>525</v>
      </c>
      <c r="D635" s="256">
        <v>14.89</v>
      </c>
      <c r="E635" s="254">
        <f t="shared" si="9"/>
        <v>16.379000000000001</v>
      </c>
    </row>
    <row r="636" spans="1:5" x14ac:dyDescent="0.2">
      <c r="A636" s="70">
        <v>7098</v>
      </c>
      <c r="B636" s="70" t="s">
        <v>1160</v>
      </c>
      <c r="C636" s="252" t="s">
        <v>525</v>
      </c>
      <c r="D636" s="256">
        <v>2.0699999999999998</v>
      </c>
      <c r="E636" s="254">
        <f t="shared" si="9"/>
        <v>2.2770000000000001</v>
      </c>
    </row>
    <row r="637" spans="1:5" x14ac:dyDescent="0.2">
      <c r="A637" s="70">
        <v>7110</v>
      </c>
      <c r="B637" s="70" t="s">
        <v>1161</v>
      </c>
      <c r="C637" s="252" t="s">
        <v>525</v>
      </c>
      <c r="D637" s="256">
        <v>36.42</v>
      </c>
      <c r="E637" s="254">
        <f t="shared" si="9"/>
        <v>40.062000000000005</v>
      </c>
    </row>
    <row r="638" spans="1:5" x14ac:dyDescent="0.2">
      <c r="A638" s="70">
        <v>7123</v>
      </c>
      <c r="B638" s="70" t="s">
        <v>1162</v>
      </c>
      <c r="C638" s="252" t="s">
        <v>525</v>
      </c>
      <c r="D638" s="256">
        <v>2.67</v>
      </c>
      <c r="E638" s="254">
        <f t="shared" si="9"/>
        <v>2.9370000000000003</v>
      </c>
    </row>
    <row r="639" spans="1:5" x14ac:dyDescent="0.2">
      <c r="A639" s="70">
        <v>7121</v>
      </c>
      <c r="B639" s="70" t="s">
        <v>1163</v>
      </c>
      <c r="C639" s="252" t="s">
        <v>525</v>
      </c>
      <c r="D639" s="256">
        <v>6.58</v>
      </c>
      <c r="E639" s="254">
        <f t="shared" si="9"/>
        <v>7.2380000000000004</v>
      </c>
    </row>
    <row r="640" spans="1:5" x14ac:dyDescent="0.2">
      <c r="A640" s="70">
        <v>7137</v>
      </c>
      <c r="B640" s="70" t="s">
        <v>1164</v>
      </c>
      <c r="C640" s="252" t="s">
        <v>525</v>
      </c>
      <c r="D640" s="256">
        <v>5.92</v>
      </c>
      <c r="E640" s="254">
        <f t="shared" si="9"/>
        <v>6.5120000000000005</v>
      </c>
    </row>
    <row r="641" spans="1:5" x14ac:dyDescent="0.2">
      <c r="A641" s="70">
        <v>7122</v>
      </c>
      <c r="B641" s="70" t="s">
        <v>1165</v>
      </c>
      <c r="C641" s="252" t="s">
        <v>525</v>
      </c>
      <c r="D641" s="256">
        <v>7.4</v>
      </c>
      <c r="E641" s="254">
        <f t="shared" si="9"/>
        <v>8.14</v>
      </c>
    </row>
    <row r="642" spans="1:5" x14ac:dyDescent="0.2">
      <c r="A642" s="70">
        <v>7114</v>
      </c>
      <c r="B642" s="70" t="s">
        <v>1166</v>
      </c>
      <c r="C642" s="252" t="s">
        <v>525</v>
      </c>
      <c r="D642" s="256">
        <v>11.41</v>
      </c>
      <c r="E642" s="254">
        <f t="shared" si="9"/>
        <v>12.551000000000002</v>
      </c>
    </row>
    <row r="643" spans="1:5" x14ac:dyDescent="0.2">
      <c r="A643" s="70">
        <v>7109</v>
      </c>
      <c r="B643" s="70" t="s">
        <v>1167</v>
      </c>
      <c r="C643" s="252" t="s">
        <v>525</v>
      </c>
      <c r="D643" s="256">
        <v>2</v>
      </c>
      <c r="E643" s="254">
        <f t="shared" si="9"/>
        <v>2.2000000000000002</v>
      </c>
    </row>
    <row r="644" spans="1:5" x14ac:dyDescent="0.2">
      <c r="A644" s="70">
        <v>7135</v>
      </c>
      <c r="B644" s="70" t="s">
        <v>1168</v>
      </c>
      <c r="C644" s="252" t="s">
        <v>525</v>
      </c>
      <c r="D644" s="256">
        <v>3.12</v>
      </c>
      <c r="E644" s="254">
        <f t="shared" si="9"/>
        <v>3.4320000000000004</v>
      </c>
    </row>
    <row r="645" spans="1:5" x14ac:dyDescent="0.2">
      <c r="A645" s="70">
        <v>37947</v>
      </c>
      <c r="B645" s="70" t="s">
        <v>1169</v>
      </c>
      <c r="C645" s="252" t="s">
        <v>525</v>
      </c>
      <c r="D645" s="256">
        <v>3.16</v>
      </c>
      <c r="E645" s="254">
        <f t="shared" si="9"/>
        <v>3.4760000000000004</v>
      </c>
    </row>
    <row r="646" spans="1:5" x14ac:dyDescent="0.2">
      <c r="A646" s="70">
        <v>7103</v>
      </c>
      <c r="B646" s="70" t="s">
        <v>1170</v>
      </c>
      <c r="C646" s="252" t="s">
        <v>525</v>
      </c>
      <c r="D646" s="256">
        <v>7.24</v>
      </c>
      <c r="E646" s="254">
        <f t="shared" si="9"/>
        <v>7.9640000000000013</v>
      </c>
    </row>
    <row r="647" spans="1:5" x14ac:dyDescent="0.2">
      <c r="A647" s="70">
        <v>7091</v>
      </c>
      <c r="B647" s="70" t="s">
        <v>1171</v>
      </c>
      <c r="C647" s="252" t="s">
        <v>525</v>
      </c>
      <c r="D647" s="256">
        <v>9.99</v>
      </c>
      <c r="E647" s="254">
        <f t="shared" si="9"/>
        <v>10.989000000000001</v>
      </c>
    </row>
    <row r="648" spans="1:5" x14ac:dyDescent="0.2">
      <c r="A648" s="70">
        <v>11655</v>
      </c>
      <c r="B648" s="70" t="s">
        <v>1172</v>
      </c>
      <c r="C648" s="252" t="s">
        <v>525</v>
      </c>
      <c r="D648" s="256">
        <v>9.5399999999999991</v>
      </c>
      <c r="E648" s="254">
        <f t="shared" si="9"/>
        <v>10.494</v>
      </c>
    </row>
    <row r="649" spans="1:5" x14ac:dyDescent="0.2">
      <c r="A649" s="70">
        <v>11656</v>
      </c>
      <c r="B649" s="70" t="s">
        <v>1173</v>
      </c>
      <c r="C649" s="252" t="s">
        <v>525</v>
      </c>
      <c r="D649" s="256">
        <v>9.98</v>
      </c>
      <c r="E649" s="254">
        <f t="shared" si="9"/>
        <v>10.978000000000002</v>
      </c>
    </row>
    <row r="650" spans="1:5" x14ac:dyDescent="0.2">
      <c r="A650" s="70">
        <v>37948</v>
      </c>
      <c r="B650" s="70" t="s">
        <v>1174</v>
      </c>
      <c r="C650" s="252" t="s">
        <v>525</v>
      </c>
      <c r="D650" s="256">
        <v>2.02</v>
      </c>
      <c r="E650" s="254">
        <f t="shared" si="9"/>
        <v>2.2220000000000004</v>
      </c>
    </row>
    <row r="651" spans="1:5" x14ac:dyDescent="0.2">
      <c r="A651" s="70">
        <v>7097</v>
      </c>
      <c r="B651" s="70" t="s">
        <v>1175</v>
      </c>
      <c r="C651" s="252" t="s">
        <v>525</v>
      </c>
      <c r="D651" s="256">
        <v>4.4400000000000004</v>
      </c>
      <c r="E651" s="254">
        <f t="shared" ref="E651:E690" si="10">D651*1.1</f>
        <v>4.8840000000000012</v>
      </c>
    </row>
    <row r="652" spans="1:5" x14ac:dyDescent="0.2">
      <c r="A652" s="70">
        <v>11657</v>
      </c>
      <c r="B652" s="70" t="s">
        <v>1176</v>
      </c>
      <c r="C652" s="252" t="s">
        <v>525</v>
      </c>
      <c r="D652" s="256">
        <v>8.6999999999999993</v>
      </c>
      <c r="E652" s="254">
        <f t="shared" si="10"/>
        <v>9.57</v>
      </c>
    </row>
    <row r="653" spans="1:5" x14ac:dyDescent="0.2">
      <c r="A653" s="70">
        <v>11658</v>
      </c>
      <c r="B653" s="70" t="s">
        <v>1177</v>
      </c>
      <c r="C653" s="252" t="s">
        <v>525</v>
      </c>
      <c r="D653" s="256">
        <v>8.86</v>
      </c>
      <c r="E653" s="254">
        <f t="shared" si="10"/>
        <v>9.7460000000000004</v>
      </c>
    </row>
    <row r="654" spans="1:5" x14ac:dyDescent="0.2">
      <c r="A654" s="70">
        <v>7138</v>
      </c>
      <c r="B654" s="70" t="s">
        <v>1178</v>
      </c>
      <c r="C654" s="252" t="s">
        <v>525</v>
      </c>
      <c r="D654" s="256">
        <v>0.63</v>
      </c>
      <c r="E654" s="254">
        <f t="shared" si="10"/>
        <v>0.69300000000000006</v>
      </c>
    </row>
    <row r="655" spans="1:5" x14ac:dyDescent="0.2">
      <c r="A655" s="70">
        <v>7139</v>
      </c>
      <c r="B655" s="70" t="s">
        <v>1179</v>
      </c>
      <c r="C655" s="252" t="s">
        <v>525</v>
      </c>
      <c r="D655" s="256">
        <v>0.83</v>
      </c>
      <c r="E655" s="254">
        <f t="shared" si="10"/>
        <v>0.91300000000000003</v>
      </c>
    </row>
    <row r="656" spans="1:5" x14ac:dyDescent="0.2">
      <c r="A656" s="70">
        <v>7140</v>
      </c>
      <c r="B656" s="70" t="s">
        <v>1180</v>
      </c>
      <c r="C656" s="252" t="s">
        <v>525</v>
      </c>
      <c r="D656" s="256">
        <v>2.78</v>
      </c>
      <c r="E656" s="254">
        <f t="shared" si="10"/>
        <v>3.0579999999999998</v>
      </c>
    </row>
    <row r="657" spans="1:5" x14ac:dyDescent="0.2">
      <c r="A657" s="70">
        <v>7141</v>
      </c>
      <c r="B657" s="70" t="s">
        <v>1181</v>
      </c>
      <c r="C657" s="252" t="s">
        <v>525</v>
      </c>
      <c r="D657" s="256">
        <v>6.08</v>
      </c>
      <c r="E657" s="254">
        <f t="shared" si="10"/>
        <v>6.6880000000000006</v>
      </c>
    </row>
    <row r="658" spans="1:5" x14ac:dyDescent="0.2">
      <c r="A658" s="70">
        <v>7143</v>
      </c>
      <c r="B658" s="70" t="s">
        <v>1182</v>
      </c>
      <c r="C658" s="252" t="s">
        <v>525</v>
      </c>
      <c r="D658" s="256">
        <v>20.27</v>
      </c>
      <c r="E658" s="254">
        <f t="shared" si="10"/>
        <v>22.297000000000001</v>
      </c>
    </row>
    <row r="659" spans="1:5" x14ac:dyDescent="0.2">
      <c r="A659" s="70">
        <v>7142</v>
      </c>
      <c r="B659" s="70" t="s">
        <v>1183</v>
      </c>
      <c r="C659" s="252" t="s">
        <v>525</v>
      </c>
      <c r="D659" s="256">
        <v>6.8</v>
      </c>
      <c r="E659" s="254">
        <f t="shared" si="10"/>
        <v>7.48</v>
      </c>
    </row>
    <row r="660" spans="1:5" x14ac:dyDescent="0.2">
      <c r="A660" s="70">
        <v>7175</v>
      </c>
      <c r="B660" s="70" t="s">
        <v>1184</v>
      </c>
      <c r="C660" s="252" t="s">
        <v>525</v>
      </c>
      <c r="D660" s="256">
        <v>0.91</v>
      </c>
      <c r="E660" s="254">
        <f t="shared" si="10"/>
        <v>1.0010000000000001</v>
      </c>
    </row>
    <row r="661" spans="1:5" x14ac:dyDescent="0.2">
      <c r="A661" s="70">
        <v>7198</v>
      </c>
      <c r="B661" s="70" t="s">
        <v>1185</v>
      </c>
      <c r="C661" s="252" t="s">
        <v>555</v>
      </c>
      <c r="D661" s="256">
        <v>25.67</v>
      </c>
      <c r="E661" s="254">
        <f t="shared" si="10"/>
        <v>28.237000000000005</v>
      </c>
    </row>
    <row r="662" spans="1:5" ht="38.25" x14ac:dyDescent="0.2">
      <c r="A662" s="260">
        <v>42172</v>
      </c>
      <c r="B662" s="261" t="s">
        <v>1186</v>
      </c>
      <c r="C662" s="252" t="s">
        <v>555</v>
      </c>
      <c r="D662" s="256">
        <v>138.44</v>
      </c>
      <c r="E662" s="262">
        <f>D662*1.1</f>
        <v>152.28400000000002</v>
      </c>
    </row>
    <row r="663" spans="1:5" x14ac:dyDescent="0.2">
      <c r="A663" s="70">
        <v>7258</v>
      </c>
      <c r="B663" s="70" t="s">
        <v>1187</v>
      </c>
      <c r="C663" s="252" t="s">
        <v>525</v>
      </c>
      <c r="D663" s="256">
        <v>0.36</v>
      </c>
      <c r="E663" s="254">
        <f t="shared" si="10"/>
        <v>0.39600000000000002</v>
      </c>
    </row>
    <row r="664" spans="1:5" x14ac:dyDescent="0.2">
      <c r="A664" s="70">
        <v>7343</v>
      </c>
      <c r="B664" s="70" t="s">
        <v>1188</v>
      </c>
      <c r="C664" s="252" t="s">
        <v>641</v>
      </c>
      <c r="D664" s="256">
        <v>11.54</v>
      </c>
      <c r="E664" s="254">
        <f>D664*1.1</f>
        <v>12.694000000000001</v>
      </c>
    </row>
    <row r="665" spans="1:5" x14ac:dyDescent="0.2">
      <c r="A665" s="70">
        <v>7348</v>
      </c>
      <c r="B665" s="70" t="s">
        <v>1189</v>
      </c>
      <c r="C665" s="252" t="s">
        <v>641</v>
      </c>
      <c r="D665" s="256">
        <v>11.71</v>
      </c>
      <c r="E665" s="254">
        <f t="shared" si="10"/>
        <v>12.881000000000002</v>
      </c>
    </row>
    <row r="666" spans="1:5" x14ac:dyDescent="0.2">
      <c r="A666" s="70">
        <v>7356</v>
      </c>
      <c r="B666" s="70" t="s">
        <v>1190</v>
      </c>
      <c r="C666" s="252" t="s">
        <v>641</v>
      </c>
      <c r="D666" s="256">
        <v>17.559999999999999</v>
      </c>
      <c r="E666" s="254">
        <f t="shared" si="10"/>
        <v>19.315999999999999</v>
      </c>
    </row>
    <row r="667" spans="1:5" x14ac:dyDescent="0.2">
      <c r="A667" s="70">
        <v>7311</v>
      </c>
      <c r="B667" s="70" t="s">
        <v>1191</v>
      </c>
      <c r="C667" s="252" t="s">
        <v>641</v>
      </c>
      <c r="D667" s="256">
        <v>22.18</v>
      </c>
      <c r="E667" s="254">
        <f t="shared" si="10"/>
        <v>24.398000000000003</v>
      </c>
    </row>
    <row r="668" spans="1:5" x14ac:dyDescent="0.2">
      <c r="A668" s="70">
        <v>7345</v>
      </c>
      <c r="B668" s="70" t="s">
        <v>1192</v>
      </c>
      <c r="C668" s="252" t="s">
        <v>641</v>
      </c>
      <c r="D668" s="256">
        <v>15.17</v>
      </c>
      <c r="E668" s="254">
        <f t="shared" si="10"/>
        <v>16.687000000000001</v>
      </c>
    </row>
    <row r="669" spans="1:5" x14ac:dyDescent="0.2">
      <c r="A669" s="70">
        <v>154</v>
      </c>
      <c r="B669" s="70" t="s">
        <v>1193</v>
      </c>
      <c r="C669" s="252" t="s">
        <v>641</v>
      </c>
      <c r="D669" s="256">
        <v>37.619999999999997</v>
      </c>
      <c r="E669" s="254">
        <f t="shared" si="10"/>
        <v>41.381999999999998</v>
      </c>
    </row>
    <row r="670" spans="1:5" x14ac:dyDescent="0.2">
      <c r="A670" s="70">
        <v>37401</v>
      </c>
      <c r="B670" s="70" t="s">
        <v>1194</v>
      </c>
      <c r="C670" s="252" t="s">
        <v>525</v>
      </c>
      <c r="D670" s="256">
        <v>47.32</v>
      </c>
      <c r="E670" s="254">
        <f>D670*1.1</f>
        <v>52.052000000000007</v>
      </c>
    </row>
    <row r="671" spans="1:5" x14ac:dyDescent="0.2">
      <c r="A671" s="70">
        <v>11762</v>
      </c>
      <c r="B671" s="70" t="s">
        <v>1195</v>
      </c>
      <c r="C671" s="252" t="s">
        <v>525</v>
      </c>
      <c r="D671" s="256">
        <v>43.39</v>
      </c>
      <c r="E671" s="254">
        <f t="shared" si="10"/>
        <v>47.729000000000006</v>
      </c>
    </row>
    <row r="672" spans="1:5" x14ac:dyDescent="0.2">
      <c r="A672" s="70">
        <v>13415</v>
      </c>
      <c r="B672" s="70" t="s">
        <v>1196</v>
      </c>
      <c r="C672" s="252" t="s">
        <v>525</v>
      </c>
      <c r="D672" s="256">
        <v>36.520000000000003</v>
      </c>
      <c r="E672" s="254">
        <f t="shared" si="10"/>
        <v>40.172000000000004</v>
      </c>
    </row>
    <row r="673" spans="1:5" x14ac:dyDescent="0.2">
      <c r="A673" s="70">
        <v>13983</v>
      </c>
      <c r="B673" s="70" t="s">
        <v>1197</v>
      </c>
      <c r="C673" s="252" t="s">
        <v>525</v>
      </c>
      <c r="D673" s="256">
        <v>37.5</v>
      </c>
      <c r="E673" s="254">
        <f t="shared" si="10"/>
        <v>41.25</v>
      </c>
    </row>
    <row r="674" spans="1:5" x14ac:dyDescent="0.2">
      <c r="A674" s="70">
        <v>7602</v>
      </c>
      <c r="B674" s="70" t="s">
        <v>1198</v>
      </c>
      <c r="C674" s="252" t="s">
        <v>525</v>
      </c>
      <c r="D674" s="256">
        <v>11.45</v>
      </c>
      <c r="E674" s="254">
        <f t="shared" si="10"/>
        <v>12.595000000000001</v>
      </c>
    </row>
    <row r="675" spans="1:5" x14ac:dyDescent="0.2">
      <c r="A675" s="70">
        <v>11764</v>
      </c>
      <c r="B675" s="70" t="s">
        <v>1199</v>
      </c>
      <c r="C675" s="252" t="s">
        <v>525</v>
      </c>
      <c r="D675" s="256">
        <v>64.180000000000007</v>
      </c>
      <c r="E675" s="254">
        <f t="shared" si="10"/>
        <v>70.598000000000013</v>
      </c>
    </row>
    <row r="676" spans="1:5" x14ac:dyDescent="0.2">
      <c r="A676" s="70">
        <v>9836</v>
      </c>
      <c r="B676" s="70" t="s">
        <v>1200</v>
      </c>
      <c r="C676" s="252" t="s">
        <v>593</v>
      </c>
      <c r="D676" s="256">
        <v>9.15</v>
      </c>
      <c r="E676" s="254">
        <f t="shared" si="10"/>
        <v>10.065000000000001</v>
      </c>
    </row>
    <row r="677" spans="1:5" x14ac:dyDescent="0.2">
      <c r="A677" s="70">
        <v>9868</v>
      </c>
      <c r="B677" s="70" t="s">
        <v>1201</v>
      </c>
      <c r="C677" s="263" t="s">
        <v>593</v>
      </c>
      <c r="D677" s="256">
        <v>2.5</v>
      </c>
      <c r="E677" s="254">
        <f t="shared" si="10"/>
        <v>2.75</v>
      </c>
    </row>
    <row r="678" spans="1:5" x14ac:dyDescent="0.2">
      <c r="A678" s="70">
        <v>9901</v>
      </c>
      <c r="B678" s="70" t="s">
        <v>1202</v>
      </c>
      <c r="C678" s="252" t="s">
        <v>525</v>
      </c>
      <c r="D678" s="256">
        <v>25.6</v>
      </c>
      <c r="E678" s="254">
        <f t="shared" si="10"/>
        <v>28.160000000000004</v>
      </c>
    </row>
    <row r="679" spans="1:5" x14ac:dyDescent="0.2">
      <c r="A679" s="70">
        <v>9906</v>
      </c>
      <c r="B679" s="70" t="s">
        <v>1203</v>
      </c>
      <c r="C679" s="252" t="s">
        <v>525</v>
      </c>
      <c r="D679" s="256">
        <v>5.99</v>
      </c>
      <c r="E679" s="254">
        <f t="shared" si="10"/>
        <v>6.5890000000000004</v>
      </c>
    </row>
    <row r="680" spans="1:5" x14ac:dyDescent="0.2">
      <c r="A680" s="70">
        <v>21112</v>
      </c>
      <c r="B680" s="70" t="s">
        <v>1204</v>
      </c>
      <c r="C680" s="252" t="s">
        <v>525</v>
      </c>
      <c r="D680" s="256">
        <v>131.69999999999999</v>
      </c>
      <c r="E680" s="254">
        <f t="shared" si="10"/>
        <v>144.87</v>
      </c>
    </row>
    <row r="681" spans="1:5" x14ac:dyDescent="0.2">
      <c r="A681" s="70">
        <v>11781</v>
      </c>
      <c r="B681" s="70" t="s">
        <v>1205</v>
      </c>
      <c r="C681" s="252" t="s">
        <v>525</v>
      </c>
      <c r="D681" s="256">
        <v>123.95</v>
      </c>
      <c r="E681" s="254">
        <f t="shared" si="10"/>
        <v>136.34500000000003</v>
      </c>
    </row>
    <row r="682" spans="1:5" x14ac:dyDescent="0.2">
      <c r="A682" s="70">
        <v>38643</v>
      </c>
      <c r="B682" s="70" t="s">
        <v>1206</v>
      </c>
      <c r="C682" s="252" t="s">
        <v>525</v>
      </c>
      <c r="D682" s="256">
        <v>28.42</v>
      </c>
      <c r="E682" s="254">
        <f t="shared" si="10"/>
        <v>31.262000000000004</v>
      </c>
    </row>
    <row r="683" spans="1:5" x14ac:dyDescent="0.2">
      <c r="A683" s="70">
        <v>6153</v>
      </c>
      <c r="B683" s="70" t="s">
        <v>1207</v>
      </c>
      <c r="C683" s="252" t="s">
        <v>525</v>
      </c>
      <c r="D683" s="256">
        <v>2.2400000000000002</v>
      </c>
      <c r="E683" s="254">
        <f t="shared" si="10"/>
        <v>2.4640000000000004</v>
      </c>
    </row>
    <row r="684" spans="1:5" x14ac:dyDescent="0.2">
      <c r="A684" s="70">
        <v>12627</v>
      </c>
      <c r="B684" s="70" t="s">
        <v>1208</v>
      </c>
      <c r="C684" s="252" t="s">
        <v>525</v>
      </c>
      <c r="D684" s="256">
        <v>0.4</v>
      </c>
      <c r="E684" s="254">
        <f t="shared" si="10"/>
        <v>0.44000000000000006</v>
      </c>
    </row>
    <row r="685" spans="1:5" x14ac:dyDescent="0.2">
      <c r="A685" s="70">
        <v>6138</v>
      </c>
      <c r="B685" s="70" t="s">
        <v>1209</v>
      </c>
      <c r="C685" s="252" t="s">
        <v>525</v>
      </c>
      <c r="D685" s="256">
        <v>1.56</v>
      </c>
      <c r="E685" s="254">
        <f t="shared" si="10"/>
        <v>1.7160000000000002</v>
      </c>
    </row>
    <row r="686" spans="1:5" x14ac:dyDescent="0.2">
      <c r="A686" s="70">
        <v>39996</v>
      </c>
      <c r="B686" s="70" t="s">
        <v>1210</v>
      </c>
      <c r="C686" s="252" t="s">
        <v>593</v>
      </c>
      <c r="D686" s="256">
        <v>2.0299999999999998</v>
      </c>
      <c r="E686" s="254">
        <f t="shared" si="10"/>
        <v>2.2330000000000001</v>
      </c>
    </row>
    <row r="687" spans="1:5" x14ac:dyDescent="0.2">
      <c r="A687" s="70">
        <v>10475</v>
      </c>
      <c r="B687" s="70" t="s">
        <v>1211</v>
      </c>
      <c r="C687" s="252" t="s">
        <v>641</v>
      </c>
      <c r="D687" s="256">
        <v>23.98</v>
      </c>
      <c r="E687" s="254">
        <f t="shared" si="10"/>
        <v>26.378000000000004</v>
      </c>
    </row>
    <row r="688" spans="1:5" x14ac:dyDescent="0.2">
      <c r="A688" s="70">
        <v>10507</v>
      </c>
      <c r="B688" s="70" t="s">
        <v>1212</v>
      </c>
      <c r="C688" s="252" t="s">
        <v>555</v>
      </c>
      <c r="D688" s="256">
        <v>231.13</v>
      </c>
      <c r="E688" s="254">
        <f t="shared" si="10"/>
        <v>254.24300000000002</v>
      </c>
    </row>
    <row r="689" spans="1:5" x14ac:dyDescent="0.2">
      <c r="A689" s="70">
        <v>10506</v>
      </c>
      <c r="B689" s="70" t="s">
        <v>1213</v>
      </c>
      <c r="C689" s="252" t="s">
        <v>555</v>
      </c>
      <c r="D689" s="256">
        <v>178.04</v>
      </c>
      <c r="E689" s="254">
        <f t="shared" si="10"/>
        <v>195.84399999999999</v>
      </c>
    </row>
    <row r="690" spans="1:5" x14ac:dyDescent="0.2">
      <c r="A690" s="70">
        <v>20213</v>
      </c>
      <c r="B690" s="70" t="s">
        <v>1214</v>
      </c>
      <c r="C690" s="252" t="s">
        <v>593</v>
      </c>
      <c r="D690" s="256">
        <v>13.02</v>
      </c>
      <c r="E690" s="254">
        <f t="shared" si="10"/>
        <v>14.322000000000001</v>
      </c>
    </row>
    <row r="691" spans="1:5" ht="15" x14ac:dyDescent="0.2">
      <c r="A691" s="524" t="s">
        <v>1215</v>
      </c>
      <c r="B691" s="525"/>
      <c r="C691" s="523"/>
      <c r="D691" s="523"/>
      <c r="E691" s="523"/>
    </row>
    <row r="692" spans="1:5" x14ac:dyDescent="0.2">
      <c r="A692" s="264">
        <v>1</v>
      </c>
      <c r="B692" s="70" t="s">
        <v>1216</v>
      </c>
      <c r="C692" s="252" t="s">
        <v>525</v>
      </c>
      <c r="D692" s="256">
        <v>12.55</v>
      </c>
      <c r="E692" s="254">
        <f>D692*1.1</f>
        <v>13.805000000000001</v>
      </c>
    </row>
    <row r="693" spans="1:5" x14ac:dyDescent="0.2">
      <c r="A693" s="264">
        <v>2</v>
      </c>
      <c r="B693" s="70" t="s">
        <v>1217</v>
      </c>
      <c r="C693" s="252" t="s">
        <v>525</v>
      </c>
      <c r="D693" s="256">
        <v>129.19</v>
      </c>
      <c r="E693" s="254">
        <f t="shared" ref="E693:E715" si="11">D693*1.1</f>
        <v>142.10900000000001</v>
      </c>
    </row>
    <row r="694" spans="1:5" x14ac:dyDescent="0.2">
      <c r="A694" s="264">
        <v>3</v>
      </c>
      <c r="B694" s="70" t="s">
        <v>1218</v>
      </c>
      <c r="C694" s="252" t="s">
        <v>525</v>
      </c>
      <c r="D694" s="256">
        <v>2.73</v>
      </c>
      <c r="E694" s="254">
        <f t="shared" si="11"/>
        <v>3.0030000000000001</v>
      </c>
    </row>
    <row r="695" spans="1:5" x14ac:dyDescent="0.2">
      <c r="A695" s="264">
        <v>4</v>
      </c>
      <c r="B695" s="70" t="s">
        <v>1219</v>
      </c>
      <c r="C695" s="252" t="s">
        <v>525</v>
      </c>
      <c r="D695" s="256">
        <v>3.83</v>
      </c>
      <c r="E695" s="254">
        <f t="shared" si="11"/>
        <v>4.2130000000000001</v>
      </c>
    </row>
    <row r="696" spans="1:5" x14ac:dyDescent="0.2">
      <c r="A696" s="264">
        <v>5</v>
      </c>
      <c r="B696" s="70" t="s">
        <v>1220</v>
      </c>
      <c r="C696" s="252" t="s">
        <v>525</v>
      </c>
      <c r="D696" s="256">
        <v>110.13</v>
      </c>
      <c r="E696" s="254">
        <f t="shared" si="11"/>
        <v>121.143</v>
      </c>
    </row>
    <row r="697" spans="1:5" x14ac:dyDescent="0.2">
      <c r="A697" s="264">
        <v>6</v>
      </c>
      <c r="B697" s="70" t="s">
        <v>1221</v>
      </c>
      <c r="C697" s="252" t="s">
        <v>525</v>
      </c>
      <c r="D697" s="256">
        <v>44.35</v>
      </c>
      <c r="E697" s="254">
        <f t="shared" si="11"/>
        <v>48.785000000000004</v>
      </c>
    </row>
    <row r="698" spans="1:5" x14ac:dyDescent="0.2">
      <c r="A698" s="264">
        <v>7</v>
      </c>
      <c r="B698" s="70" t="s">
        <v>1222</v>
      </c>
      <c r="C698" s="252" t="s">
        <v>525</v>
      </c>
      <c r="D698" s="256">
        <v>30.34</v>
      </c>
      <c r="E698" s="254">
        <f t="shared" si="11"/>
        <v>33.374000000000002</v>
      </c>
    </row>
    <row r="699" spans="1:5" x14ac:dyDescent="0.2">
      <c r="A699" s="264">
        <v>8</v>
      </c>
      <c r="B699" s="70" t="s">
        <v>1223</v>
      </c>
      <c r="C699" s="252" t="s">
        <v>525</v>
      </c>
      <c r="D699" s="256">
        <v>73.8</v>
      </c>
      <c r="E699" s="254">
        <f t="shared" si="11"/>
        <v>81.180000000000007</v>
      </c>
    </row>
    <row r="700" spans="1:5" x14ac:dyDescent="0.2">
      <c r="A700" s="264">
        <v>9</v>
      </c>
      <c r="B700" s="70" t="s">
        <v>1224</v>
      </c>
      <c r="C700" s="252" t="s">
        <v>525</v>
      </c>
      <c r="D700" s="256">
        <v>11.6</v>
      </c>
      <c r="E700" s="254">
        <f t="shared" si="11"/>
        <v>12.76</v>
      </c>
    </row>
    <row r="701" spans="1:5" x14ac:dyDescent="0.2">
      <c r="A701" s="264">
        <v>10</v>
      </c>
      <c r="B701" s="70" t="s">
        <v>1225</v>
      </c>
      <c r="C701" s="252" t="s">
        <v>525</v>
      </c>
      <c r="D701" s="256">
        <v>32.96</v>
      </c>
      <c r="E701" s="254">
        <f t="shared" si="11"/>
        <v>36.256000000000007</v>
      </c>
    </row>
    <row r="702" spans="1:5" x14ac:dyDescent="0.2">
      <c r="A702" s="264">
        <v>11</v>
      </c>
      <c r="B702" s="70" t="s">
        <v>1226</v>
      </c>
      <c r="C702" s="252" t="s">
        <v>525</v>
      </c>
      <c r="D702" s="256">
        <v>114.99</v>
      </c>
      <c r="E702" s="254">
        <f t="shared" si="11"/>
        <v>126.489</v>
      </c>
    </row>
    <row r="703" spans="1:5" x14ac:dyDescent="0.2">
      <c r="A703" s="264">
        <v>12</v>
      </c>
      <c r="B703" s="70" t="s">
        <v>1227</v>
      </c>
      <c r="C703" s="252" t="s">
        <v>525</v>
      </c>
      <c r="D703" s="256">
        <v>206.67</v>
      </c>
      <c r="E703" s="254">
        <f t="shared" si="11"/>
        <v>227.33700000000002</v>
      </c>
    </row>
    <row r="704" spans="1:5" x14ac:dyDescent="0.2">
      <c r="A704" s="264">
        <v>13</v>
      </c>
      <c r="B704" s="70" t="s">
        <v>1228</v>
      </c>
      <c r="C704" s="252" t="s">
        <v>525</v>
      </c>
      <c r="D704" s="256">
        <v>19.059999999999999</v>
      </c>
      <c r="E704" s="254">
        <f t="shared" si="11"/>
        <v>20.966000000000001</v>
      </c>
    </row>
    <row r="705" spans="1:5" x14ac:dyDescent="0.2">
      <c r="A705" s="264">
        <v>14</v>
      </c>
      <c r="B705" s="70" t="s">
        <v>1229</v>
      </c>
      <c r="C705" s="252" t="s">
        <v>525</v>
      </c>
      <c r="D705" s="256">
        <v>5.3</v>
      </c>
      <c r="E705" s="254">
        <f t="shared" si="11"/>
        <v>5.83</v>
      </c>
    </row>
    <row r="706" spans="1:5" x14ac:dyDescent="0.2">
      <c r="A706" s="264">
        <v>15</v>
      </c>
      <c r="B706" s="70" t="s">
        <v>1230</v>
      </c>
      <c r="C706" s="252" t="s">
        <v>525</v>
      </c>
      <c r="D706" s="256">
        <v>12.27</v>
      </c>
      <c r="E706" s="254">
        <f t="shared" si="11"/>
        <v>13.497</v>
      </c>
    </row>
    <row r="707" spans="1:5" x14ac:dyDescent="0.2">
      <c r="A707" s="264">
        <v>16</v>
      </c>
      <c r="B707" s="70" t="s">
        <v>1231</v>
      </c>
      <c r="C707" s="252" t="s">
        <v>525</v>
      </c>
      <c r="D707" s="256">
        <v>13.9</v>
      </c>
      <c r="E707" s="254">
        <f t="shared" si="11"/>
        <v>15.290000000000001</v>
      </c>
    </row>
    <row r="708" spans="1:5" x14ac:dyDescent="0.2">
      <c r="A708" s="264">
        <v>17</v>
      </c>
      <c r="B708" s="70" t="s">
        <v>1232</v>
      </c>
      <c r="C708" s="252" t="s">
        <v>525</v>
      </c>
      <c r="D708" s="256">
        <v>13.9</v>
      </c>
      <c r="E708" s="254">
        <f t="shared" si="11"/>
        <v>15.290000000000001</v>
      </c>
    </row>
    <row r="709" spans="1:5" x14ac:dyDescent="0.2">
      <c r="A709" s="264">
        <v>18</v>
      </c>
      <c r="B709" s="70" t="s">
        <v>1233</v>
      </c>
      <c r="C709" s="252" t="s">
        <v>525</v>
      </c>
      <c r="D709" s="256">
        <v>39.369999999999997</v>
      </c>
      <c r="E709" s="254">
        <f t="shared" si="11"/>
        <v>43.307000000000002</v>
      </c>
    </row>
    <row r="710" spans="1:5" x14ac:dyDescent="0.2">
      <c r="A710" s="264">
        <v>19</v>
      </c>
      <c r="B710" s="70" t="s">
        <v>1234</v>
      </c>
      <c r="C710" s="252" t="s">
        <v>525</v>
      </c>
      <c r="D710" s="256">
        <v>3.46</v>
      </c>
      <c r="E710" s="254">
        <f t="shared" si="11"/>
        <v>3.806</v>
      </c>
    </row>
    <row r="711" spans="1:5" x14ac:dyDescent="0.2">
      <c r="A711" s="264">
        <v>20</v>
      </c>
      <c r="B711" s="70" t="s">
        <v>1235</v>
      </c>
      <c r="C711" s="252" t="s">
        <v>525</v>
      </c>
      <c r="D711" s="256">
        <v>7.37</v>
      </c>
      <c r="E711" s="254">
        <f t="shared" si="11"/>
        <v>8.1070000000000011</v>
      </c>
    </row>
    <row r="712" spans="1:5" x14ac:dyDescent="0.2">
      <c r="A712" s="264">
        <v>21</v>
      </c>
      <c r="B712" s="70" t="s">
        <v>1236</v>
      </c>
      <c r="C712" s="252" t="s">
        <v>525</v>
      </c>
      <c r="D712" s="256">
        <v>7.85</v>
      </c>
      <c r="E712" s="254">
        <f t="shared" si="11"/>
        <v>8.6349999999999998</v>
      </c>
    </row>
    <row r="713" spans="1:5" x14ac:dyDescent="0.2">
      <c r="A713" s="264">
        <v>22</v>
      </c>
      <c r="B713" s="70" t="s">
        <v>1237</v>
      </c>
      <c r="C713" s="252" t="s">
        <v>525</v>
      </c>
      <c r="D713" s="256">
        <v>118.93</v>
      </c>
      <c r="E713" s="254">
        <f t="shared" si="11"/>
        <v>130.82300000000001</v>
      </c>
    </row>
    <row r="714" spans="1:5" x14ac:dyDescent="0.2">
      <c r="A714" s="264">
        <v>23</v>
      </c>
      <c r="B714" s="70" t="s">
        <v>1238</v>
      </c>
      <c r="C714" s="252" t="s">
        <v>525</v>
      </c>
      <c r="D714" s="256">
        <v>6</v>
      </c>
      <c r="E714" s="254">
        <f t="shared" si="11"/>
        <v>6.6000000000000005</v>
      </c>
    </row>
    <row r="715" spans="1:5" x14ac:dyDescent="0.2">
      <c r="A715" s="264">
        <v>24</v>
      </c>
      <c r="B715" s="70" t="s">
        <v>1239</v>
      </c>
      <c r="C715" s="252" t="s">
        <v>525</v>
      </c>
      <c r="D715" s="256">
        <v>6</v>
      </c>
      <c r="E715" s="254">
        <f t="shared" si="11"/>
        <v>6.6000000000000005</v>
      </c>
    </row>
    <row r="716" spans="1:5" ht="15" x14ac:dyDescent="0.2">
      <c r="A716" s="524" t="s">
        <v>1240</v>
      </c>
      <c r="B716" s="525"/>
      <c r="C716" s="523"/>
      <c r="D716" s="523"/>
      <c r="E716" s="523"/>
    </row>
    <row r="717" spans="1:5" x14ac:dyDescent="0.2">
      <c r="A717" s="264">
        <v>3378</v>
      </c>
      <c r="B717" s="70" t="s">
        <v>1241</v>
      </c>
      <c r="C717" s="252" t="s">
        <v>525</v>
      </c>
      <c r="D717" s="256">
        <v>52.25</v>
      </c>
      <c r="E717" s="254">
        <f>D717*1.1</f>
        <v>57.475000000000001</v>
      </c>
    </row>
    <row r="718" spans="1:5" x14ac:dyDescent="0.2">
      <c r="A718" s="264">
        <v>3380</v>
      </c>
      <c r="B718" s="70" t="s">
        <v>1242</v>
      </c>
      <c r="C718" s="252" t="s">
        <v>525</v>
      </c>
      <c r="D718" s="256">
        <v>36.58</v>
      </c>
      <c r="E718" s="254">
        <f t="shared" ref="E718:E781" si="12">D718*1.1</f>
        <v>40.238</v>
      </c>
    </row>
    <row r="719" spans="1:5" x14ac:dyDescent="0.2">
      <c r="A719" s="264">
        <v>21136</v>
      </c>
      <c r="B719" s="70" t="s">
        <v>1243</v>
      </c>
      <c r="C719" s="252" t="s">
        <v>593</v>
      </c>
      <c r="D719" s="256">
        <v>5.93</v>
      </c>
      <c r="E719" s="254">
        <f t="shared" si="12"/>
        <v>6.5230000000000006</v>
      </c>
    </row>
    <row r="720" spans="1:5" x14ac:dyDescent="0.2">
      <c r="A720" s="264">
        <v>21128</v>
      </c>
      <c r="B720" s="70" t="s">
        <v>1244</v>
      </c>
      <c r="C720" s="252" t="s">
        <v>593</v>
      </c>
      <c r="D720" s="256">
        <v>4.59</v>
      </c>
      <c r="E720" s="254">
        <f t="shared" si="12"/>
        <v>5.0490000000000004</v>
      </c>
    </row>
    <row r="721" spans="1:5" x14ac:dyDescent="0.2">
      <c r="A721" s="264">
        <v>21130</v>
      </c>
      <c r="B721" s="70" t="s">
        <v>1245</v>
      </c>
      <c r="C721" s="252" t="s">
        <v>593</v>
      </c>
      <c r="D721" s="256">
        <v>11.59</v>
      </c>
      <c r="E721" s="254">
        <f t="shared" si="12"/>
        <v>12.749000000000001</v>
      </c>
    </row>
    <row r="722" spans="1:5" x14ac:dyDescent="0.2">
      <c r="A722" s="264">
        <v>21135</v>
      </c>
      <c r="B722" s="70" t="s">
        <v>1246</v>
      </c>
      <c r="C722" s="252" t="s">
        <v>593</v>
      </c>
      <c r="D722" s="256">
        <v>11.41</v>
      </c>
      <c r="E722" s="254">
        <f t="shared" si="12"/>
        <v>12.551000000000002</v>
      </c>
    </row>
    <row r="723" spans="1:5" x14ac:dyDescent="0.2">
      <c r="A723" s="264">
        <v>11270</v>
      </c>
      <c r="B723" s="70" t="s">
        <v>1247</v>
      </c>
      <c r="C723" s="252" t="s">
        <v>525</v>
      </c>
      <c r="D723" s="256">
        <v>1.62</v>
      </c>
      <c r="E723" s="254">
        <f t="shared" si="12"/>
        <v>1.7820000000000003</v>
      </c>
    </row>
    <row r="724" spans="1:5" x14ac:dyDescent="0.2">
      <c r="A724" s="264">
        <v>414</v>
      </c>
      <c r="B724" s="70" t="s">
        <v>1248</v>
      </c>
      <c r="C724" s="252" t="s">
        <v>525</v>
      </c>
      <c r="D724" s="256">
        <v>0.03</v>
      </c>
      <c r="E724" s="254">
        <f t="shared" si="12"/>
        <v>3.3000000000000002E-2</v>
      </c>
    </row>
    <row r="725" spans="1:5" x14ac:dyDescent="0.2">
      <c r="A725" s="264">
        <v>410</v>
      </c>
      <c r="B725" s="70" t="s">
        <v>1249</v>
      </c>
      <c r="C725" s="252" t="s">
        <v>525</v>
      </c>
      <c r="D725" s="256">
        <v>0.09</v>
      </c>
      <c r="E725" s="254">
        <f t="shared" si="12"/>
        <v>9.9000000000000005E-2</v>
      </c>
    </row>
    <row r="726" spans="1:5" x14ac:dyDescent="0.2">
      <c r="A726" s="264">
        <v>411</v>
      </c>
      <c r="B726" s="70" t="s">
        <v>1250</v>
      </c>
      <c r="C726" s="252" t="s">
        <v>525</v>
      </c>
      <c r="D726" s="256">
        <v>0.12</v>
      </c>
      <c r="E726" s="254">
        <f t="shared" si="12"/>
        <v>0.13200000000000001</v>
      </c>
    </row>
    <row r="727" spans="1:5" x14ac:dyDescent="0.2">
      <c r="A727" s="264">
        <v>39131</v>
      </c>
      <c r="B727" s="70" t="s">
        <v>1251</v>
      </c>
      <c r="C727" s="252" t="s">
        <v>525</v>
      </c>
      <c r="D727" s="256">
        <v>2.65</v>
      </c>
      <c r="E727" s="254">
        <f t="shared" si="12"/>
        <v>2.915</v>
      </c>
    </row>
    <row r="728" spans="1:5" x14ac:dyDescent="0.2">
      <c r="A728" s="264">
        <v>39130</v>
      </c>
      <c r="B728" s="70" t="s">
        <v>1252</v>
      </c>
      <c r="C728" s="252" t="s">
        <v>525</v>
      </c>
      <c r="D728" s="256">
        <v>2.42</v>
      </c>
      <c r="E728" s="254">
        <f t="shared" si="12"/>
        <v>2.6619999999999999</v>
      </c>
    </row>
    <row r="729" spans="1:5" x14ac:dyDescent="0.2">
      <c r="A729" s="264">
        <v>39129</v>
      </c>
      <c r="B729" s="70" t="s">
        <v>1253</v>
      </c>
      <c r="C729" s="252" t="s">
        <v>525</v>
      </c>
      <c r="D729" s="256">
        <v>1.49</v>
      </c>
      <c r="E729" s="254">
        <f t="shared" si="12"/>
        <v>1.639</v>
      </c>
    </row>
    <row r="730" spans="1:5" x14ac:dyDescent="0.2">
      <c r="A730" s="264">
        <v>39133</v>
      </c>
      <c r="B730" s="70" t="s">
        <v>1254</v>
      </c>
      <c r="C730" s="252" t="s">
        <v>525</v>
      </c>
      <c r="D730" s="256">
        <v>3.48</v>
      </c>
      <c r="E730" s="254">
        <f t="shared" si="12"/>
        <v>3.8280000000000003</v>
      </c>
    </row>
    <row r="731" spans="1:5" x14ac:dyDescent="0.2">
      <c r="A731" s="264">
        <v>39132</v>
      </c>
      <c r="B731" s="70" t="s">
        <v>1255</v>
      </c>
      <c r="C731" s="252" t="s">
        <v>525</v>
      </c>
      <c r="D731" s="256">
        <v>2.78</v>
      </c>
      <c r="E731" s="254">
        <f t="shared" si="12"/>
        <v>3.0579999999999998</v>
      </c>
    </row>
    <row r="732" spans="1:5" x14ac:dyDescent="0.2">
      <c r="A732" s="264">
        <v>39135</v>
      </c>
      <c r="B732" s="70" t="s">
        <v>1256</v>
      </c>
      <c r="C732" s="252" t="s">
        <v>525</v>
      </c>
      <c r="D732" s="256">
        <v>5.57</v>
      </c>
      <c r="E732" s="254">
        <f t="shared" si="12"/>
        <v>6.1270000000000007</v>
      </c>
    </row>
    <row r="733" spans="1:5" x14ac:dyDescent="0.2">
      <c r="A733" s="264">
        <v>39128</v>
      </c>
      <c r="B733" s="70" t="s">
        <v>1257</v>
      </c>
      <c r="C733" s="252" t="s">
        <v>525</v>
      </c>
      <c r="D733" s="256">
        <v>1.39</v>
      </c>
      <c r="E733" s="254">
        <f t="shared" si="12"/>
        <v>1.5289999999999999</v>
      </c>
    </row>
    <row r="734" spans="1:5" x14ac:dyDescent="0.2">
      <c r="A734" s="264">
        <v>39134</v>
      </c>
      <c r="B734" s="70" t="s">
        <v>1258</v>
      </c>
      <c r="C734" s="252" t="s">
        <v>525</v>
      </c>
      <c r="D734" s="256">
        <v>4.6399999999999997</v>
      </c>
      <c r="E734" s="254">
        <f t="shared" si="12"/>
        <v>5.1040000000000001</v>
      </c>
    </row>
    <row r="735" spans="1:5" x14ac:dyDescent="0.2">
      <c r="A735" s="264">
        <v>39126</v>
      </c>
      <c r="B735" s="70" t="s">
        <v>1259</v>
      </c>
      <c r="C735" s="252" t="s">
        <v>525</v>
      </c>
      <c r="D735" s="256">
        <v>6.27</v>
      </c>
      <c r="E735" s="254">
        <f t="shared" si="12"/>
        <v>6.8970000000000002</v>
      </c>
    </row>
    <row r="736" spans="1:5" x14ac:dyDescent="0.2">
      <c r="A736" s="264">
        <v>39141</v>
      </c>
      <c r="B736" s="70" t="s">
        <v>1260</v>
      </c>
      <c r="C736" s="252" t="s">
        <v>525</v>
      </c>
      <c r="D736" s="256">
        <v>1.07</v>
      </c>
      <c r="E736" s="254">
        <f t="shared" si="12"/>
        <v>1.1770000000000003</v>
      </c>
    </row>
    <row r="737" spans="1:5" x14ac:dyDescent="0.2">
      <c r="A737" s="264">
        <v>39140</v>
      </c>
      <c r="B737" s="70" t="s">
        <v>1261</v>
      </c>
      <c r="C737" s="252" t="s">
        <v>525</v>
      </c>
      <c r="D737" s="256">
        <v>0.97</v>
      </c>
      <c r="E737" s="254">
        <f t="shared" si="12"/>
        <v>1.0669999999999999</v>
      </c>
    </row>
    <row r="738" spans="1:5" x14ac:dyDescent="0.2">
      <c r="A738" s="264">
        <v>39137</v>
      </c>
      <c r="B738" s="70" t="s">
        <v>1262</v>
      </c>
      <c r="C738" s="252" t="s">
        <v>525</v>
      </c>
      <c r="D738" s="256">
        <v>0.56000000000000005</v>
      </c>
      <c r="E738" s="254">
        <f t="shared" si="12"/>
        <v>0.6160000000000001</v>
      </c>
    </row>
    <row r="739" spans="1:5" x14ac:dyDescent="0.2">
      <c r="A739" s="264">
        <v>39139</v>
      </c>
      <c r="B739" s="70" t="s">
        <v>1263</v>
      </c>
      <c r="C739" s="252" t="s">
        <v>525</v>
      </c>
      <c r="D739" s="256">
        <v>0.81</v>
      </c>
      <c r="E739" s="254">
        <f t="shared" si="12"/>
        <v>0.89100000000000013</v>
      </c>
    </row>
    <row r="740" spans="1:5" x14ac:dyDescent="0.2">
      <c r="A740" s="264">
        <v>39143</v>
      </c>
      <c r="B740" s="70" t="s">
        <v>1264</v>
      </c>
      <c r="C740" s="252" t="s">
        <v>525</v>
      </c>
      <c r="D740" s="256">
        <v>2.2200000000000002</v>
      </c>
      <c r="E740" s="254">
        <f t="shared" si="12"/>
        <v>2.4420000000000006</v>
      </c>
    </row>
    <row r="741" spans="1:5" x14ac:dyDescent="0.2">
      <c r="A741" s="264">
        <v>39142</v>
      </c>
      <c r="B741" s="70" t="s">
        <v>1265</v>
      </c>
      <c r="C741" s="252" t="s">
        <v>525</v>
      </c>
      <c r="D741" s="256">
        <v>1.59</v>
      </c>
      <c r="E741" s="254">
        <f t="shared" si="12"/>
        <v>1.7490000000000003</v>
      </c>
    </row>
    <row r="742" spans="1:5" x14ac:dyDescent="0.2">
      <c r="A742" s="264">
        <v>39138</v>
      </c>
      <c r="B742" s="70" t="s">
        <v>1266</v>
      </c>
      <c r="C742" s="252" t="s">
        <v>525</v>
      </c>
      <c r="D742" s="256">
        <v>0.59</v>
      </c>
      <c r="E742" s="254">
        <f t="shared" si="12"/>
        <v>0.64900000000000002</v>
      </c>
    </row>
    <row r="743" spans="1:5" x14ac:dyDescent="0.2">
      <c r="A743" s="264">
        <v>39144</v>
      </c>
      <c r="B743" s="70" t="s">
        <v>1267</v>
      </c>
      <c r="C743" s="252" t="s">
        <v>525</v>
      </c>
      <c r="D743" s="256">
        <v>2.58</v>
      </c>
      <c r="E743" s="254">
        <f t="shared" si="12"/>
        <v>2.8380000000000005</v>
      </c>
    </row>
    <row r="744" spans="1:5" x14ac:dyDescent="0.2">
      <c r="A744" s="264">
        <v>39145</v>
      </c>
      <c r="B744" s="70" t="s">
        <v>1268</v>
      </c>
      <c r="C744" s="252" t="s">
        <v>525</v>
      </c>
      <c r="D744" s="256">
        <v>4.26</v>
      </c>
      <c r="E744" s="254">
        <f t="shared" si="12"/>
        <v>4.6859999999999999</v>
      </c>
    </row>
    <row r="745" spans="1:5" x14ac:dyDescent="0.2">
      <c r="A745" s="264">
        <v>857</v>
      </c>
      <c r="B745" s="70" t="s">
        <v>1269</v>
      </c>
      <c r="C745" s="252" t="s">
        <v>593</v>
      </c>
      <c r="D745" s="256">
        <v>7.25</v>
      </c>
      <c r="E745" s="254">
        <f t="shared" si="12"/>
        <v>7.9750000000000005</v>
      </c>
    </row>
    <row r="746" spans="1:5" x14ac:dyDescent="0.2">
      <c r="A746" s="264">
        <v>868</v>
      </c>
      <c r="B746" s="70" t="s">
        <v>1270</v>
      </c>
      <c r="C746" s="252" t="s">
        <v>593</v>
      </c>
      <c r="D746" s="256">
        <v>11.19</v>
      </c>
      <c r="E746" s="254">
        <f t="shared" si="12"/>
        <v>12.309000000000001</v>
      </c>
    </row>
    <row r="747" spans="1:5" x14ac:dyDescent="0.2">
      <c r="A747" s="264">
        <v>863</v>
      </c>
      <c r="B747" s="70" t="s">
        <v>1271</v>
      </c>
      <c r="C747" s="252" t="s">
        <v>593</v>
      </c>
      <c r="D747" s="256">
        <v>15.47</v>
      </c>
      <c r="E747" s="254">
        <f t="shared" si="12"/>
        <v>17.017000000000003</v>
      </c>
    </row>
    <row r="748" spans="1:5" x14ac:dyDescent="0.2">
      <c r="A748" s="264">
        <v>867</v>
      </c>
      <c r="B748" s="70" t="s">
        <v>1272</v>
      </c>
      <c r="C748" s="252" t="s">
        <v>593</v>
      </c>
      <c r="D748" s="256">
        <v>21.54</v>
      </c>
      <c r="E748" s="254">
        <f t="shared" si="12"/>
        <v>23.694000000000003</v>
      </c>
    </row>
    <row r="749" spans="1:5" x14ac:dyDescent="0.2">
      <c r="A749" s="264">
        <v>1013</v>
      </c>
      <c r="B749" s="70" t="s">
        <v>1273</v>
      </c>
      <c r="C749" s="252" t="s">
        <v>593</v>
      </c>
      <c r="D749" s="256">
        <v>0.67</v>
      </c>
      <c r="E749" s="254">
        <f t="shared" si="12"/>
        <v>0.7370000000000001</v>
      </c>
    </row>
    <row r="750" spans="1:5" x14ac:dyDescent="0.2">
      <c r="A750" s="264">
        <v>1014</v>
      </c>
      <c r="B750" s="70" t="s">
        <v>1274</v>
      </c>
      <c r="C750" s="252" t="s">
        <v>593</v>
      </c>
      <c r="D750" s="256">
        <v>1.07</v>
      </c>
      <c r="E750" s="254">
        <f t="shared" si="12"/>
        <v>1.1770000000000003</v>
      </c>
    </row>
    <row r="751" spans="1:5" x14ac:dyDescent="0.2">
      <c r="A751" s="264">
        <v>981</v>
      </c>
      <c r="B751" s="70" t="s">
        <v>1275</v>
      </c>
      <c r="C751" s="252" t="s">
        <v>593</v>
      </c>
      <c r="D751" s="256">
        <v>1.91</v>
      </c>
      <c r="E751" s="254">
        <f t="shared" si="12"/>
        <v>2.101</v>
      </c>
    </row>
    <row r="752" spans="1:5" x14ac:dyDescent="0.2">
      <c r="A752" s="264">
        <v>982</v>
      </c>
      <c r="B752" s="70" t="s">
        <v>1276</v>
      </c>
      <c r="C752" s="252" t="s">
        <v>593</v>
      </c>
      <c r="D752" s="256">
        <v>2.68</v>
      </c>
      <c r="E752" s="254">
        <f t="shared" si="12"/>
        <v>2.9480000000000004</v>
      </c>
    </row>
    <row r="753" spans="1:5" x14ac:dyDescent="0.2">
      <c r="A753" s="264">
        <v>1020</v>
      </c>
      <c r="B753" s="70" t="s">
        <v>1277</v>
      </c>
      <c r="C753" s="252" t="s">
        <v>593</v>
      </c>
      <c r="D753" s="256">
        <v>5</v>
      </c>
      <c r="E753" s="254">
        <f t="shared" si="12"/>
        <v>5.5</v>
      </c>
    </row>
    <row r="754" spans="1:5" x14ac:dyDescent="0.2">
      <c r="A754" s="264">
        <v>995</v>
      </c>
      <c r="B754" s="70" t="s">
        <v>1278</v>
      </c>
      <c r="C754" s="252" t="s">
        <v>593</v>
      </c>
      <c r="D754" s="256">
        <v>7.67</v>
      </c>
      <c r="E754" s="254">
        <f t="shared" si="12"/>
        <v>8.4370000000000012</v>
      </c>
    </row>
    <row r="755" spans="1:5" x14ac:dyDescent="0.2">
      <c r="A755" s="264">
        <v>996</v>
      </c>
      <c r="B755" s="70" t="s">
        <v>1279</v>
      </c>
      <c r="C755" s="252" t="s">
        <v>593</v>
      </c>
      <c r="D755" s="256">
        <v>11.68</v>
      </c>
      <c r="E755" s="254">
        <f t="shared" si="12"/>
        <v>12.848000000000001</v>
      </c>
    </row>
    <row r="756" spans="1:5" x14ac:dyDescent="0.2">
      <c r="A756" s="264">
        <v>1019</v>
      </c>
      <c r="B756" s="70" t="s">
        <v>1280</v>
      </c>
      <c r="C756" s="252" t="s">
        <v>593</v>
      </c>
      <c r="D756" s="256">
        <v>16.100000000000001</v>
      </c>
      <c r="E756" s="254">
        <f t="shared" si="12"/>
        <v>17.710000000000004</v>
      </c>
    </row>
    <row r="757" spans="1:5" x14ac:dyDescent="0.2">
      <c r="A757" s="264">
        <v>1018</v>
      </c>
      <c r="B757" s="70" t="s">
        <v>1281</v>
      </c>
      <c r="C757" s="252" t="s">
        <v>593</v>
      </c>
      <c r="D757" s="256">
        <v>22.94</v>
      </c>
      <c r="E757" s="254">
        <f t="shared" si="12"/>
        <v>25.234000000000002</v>
      </c>
    </row>
    <row r="758" spans="1:5" x14ac:dyDescent="0.2">
      <c r="A758" s="264">
        <v>977</v>
      </c>
      <c r="B758" s="70" t="s">
        <v>1282</v>
      </c>
      <c r="C758" s="252" t="s">
        <v>593</v>
      </c>
      <c r="D758" s="256">
        <v>31.79</v>
      </c>
      <c r="E758" s="254">
        <f t="shared" si="12"/>
        <v>34.969000000000001</v>
      </c>
    </row>
    <row r="759" spans="1:5" x14ac:dyDescent="0.2">
      <c r="A759" s="264">
        <v>998</v>
      </c>
      <c r="B759" s="70" t="s">
        <v>1283</v>
      </c>
      <c r="C759" s="252" t="s">
        <v>593</v>
      </c>
      <c r="D759" s="256">
        <v>42.22</v>
      </c>
      <c r="E759" s="254">
        <f t="shared" si="12"/>
        <v>46.442</v>
      </c>
    </row>
    <row r="760" spans="1:5" x14ac:dyDescent="0.2">
      <c r="A760" s="264">
        <v>1017</v>
      </c>
      <c r="B760" s="70" t="s">
        <v>1284</v>
      </c>
      <c r="C760" s="252" t="s">
        <v>593</v>
      </c>
      <c r="D760" s="256">
        <v>54.97</v>
      </c>
      <c r="E760" s="254">
        <f t="shared" si="12"/>
        <v>60.467000000000006</v>
      </c>
    </row>
    <row r="761" spans="1:5" x14ac:dyDescent="0.2">
      <c r="A761" s="264">
        <v>999</v>
      </c>
      <c r="B761" s="70" t="s">
        <v>1285</v>
      </c>
      <c r="C761" s="252" t="s">
        <v>593</v>
      </c>
      <c r="D761" s="256">
        <v>68.11</v>
      </c>
      <c r="E761" s="254">
        <f t="shared" si="12"/>
        <v>74.921000000000006</v>
      </c>
    </row>
    <row r="762" spans="1:5" x14ac:dyDescent="0.2">
      <c r="A762" s="264">
        <v>1000</v>
      </c>
      <c r="B762" s="70" t="s">
        <v>1286</v>
      </c>
      <c r="C762" s="252" t="s">
        <v>593</v>
      </c>
      <c r="D762" s="256">
        <v>83.49</v>
      </c>
      <c r="E762" s="254">
        <f t="shared" si="12"/>
        <v>91.838999999999999</v>
      </c>
    </row>
    <row r="763" spans="1:5" x14ac:dyDescent="0.2">
      <c r="A763" s="264">
        <v>1015</v>
      </c>
      <c r="B763" s="70" t="s">
        <v>1287</v>
      </c>
      <c r="C763" s="252" t="s">
        <v>593</v>
      </c>
      <c r="D763" s="256">
        <v>109.94</v>
      </c>
      <c r="E763" s="254">
        <f t="shared" si="12"/>
        <v>120.93400000000001</v>
      </c>
    </row>
    <row r="764" spans="1:5" x14ac:dyDescent="0.2">
      <c r="A764" s="264">
        <v>39598</v>
      </c>
      <c r="B764" s="70" t="s">
        <v>1288</v>
      </c>
      <c r="C764" s="252" t="s">
        <v>593</v>
      </c>
      <c r="D764" s="256">
        <v>1.24</v>
      </c>
      <c r="E764" s="254">
        <f t="shared" si="12"/>
        <v>1.3640000000000001</v>
      </c>
    </row>
    <row r="765" spans="1:5" x14ac:dyDescent="0.2">
      <c r="A765" s="264">
        <v>39599</v>
      </c>
      <c r="B765" s="70" t="s">
        <v>1289</v>
      </c>
      <c r="C765" s="252" t="s">
        <v>593</v>
      </c>
      <c r="D765" s="256">
        <v>1.87</v>
      </c>
      <c r="E765" s="254">
        <f t="shared" si="12"/>
        <v>2.0570000000000004</v>
      </c>
    </row>
    <row r="766" spans="1:5" x14ac:dyDescent="0.2">
      <c r="A766" s="264">
        <v>39258</v>
      </c>
      <c r="B766" s="70" t="s">
        <v>1290</v>
      </c>
      <c r="C766" s="252" t="s">
        <v>593</v>
      </c>
      <c r="D766" s="256">
        <v>4.34</v>
      </c>
      <c r="E766" s="254">
        <f t="shared" si="12"/>
        <v>4.774</v>
      </c>
    </row>
    <row r="767" spans="1:5" x14ac:dyDescent="0.2">
      <c r="A767" s="264">
        <v>39259</v>
      </c>
      <c r="B767" s="70" t="s">
        <v>1291</v>
      </c>
      <c r="C767" s="252" t="s">
        <v>593</v>
      </c>
      <c r="D767" s="256">
        <v>6.61</v>
      </c>
      <c r="E767" s="254">
        <f t="shared" si="12"/>
        <v>7.2710000000000008</v>
      </c>
    </row>
    <row r="768" spans="1:5" x14ac:dyDescent="0.2">
      <c r="A768" s="264">
        <v>11920</v>
      </c>
      <c r="B768" s="70" t="s">
        <v>1292</v>
      </c>
      <c r="C768" s="252" t="s">
        <v>593</v>
      </c>
      <c r="D768" s="256">
        <v>9.2799999999999994</v>
      </c>
      <c r="E768" s="254">
        <f t="shared" si="12"/>
        <v>10.208</v>
      </c>
    </row>
    <row r="769" spans="1:5" x14ac:dyDescent="0.2">
      <c r="A769" s="264">
        <v>11921</v>
      </c>
      <c r="B769" s="70" t="s">
        <v>1293</v>
      </c>
      <c r="C769" s="252" t="s">
        <v>593</v>
      </c>
      <c r="D769" s="256">
        <v>12.63</v>
      </c>
      <c r="E769" s="254">
        <f t="shared" si="12"/>
        <v>13.893000000000002</v>
      </c>
    </row>
    <row r="770" spans="1:5" x14ac:dyDescent="0.2">
      <c r="A770" s="264">
        <v>11922</v>
      </c>
      <c r="B770" s="70" t="s">
        <v>1294</v>
      </c>
      <c r="C770" s="252" t="s">
        <v>593</v>
      </c>
      <c r="D770" s="256">
        <v>22.43</v>
      </c>
      <c r="E770" s="254">
        <f t="shared" si="12"/>
        <v>24.673000000000002</v>
      </c>
    </row>
    <row r="771" spans="1:5" x14ac:dyDescent="0.2">
      <c r="A771" s="264">
        <v>11917</v>
      </c>
      <c r="B771" s="70" t="s">
        <v>1295</v>
      </c>
      <c r="C771" s="252" t="s">
        <v>593</v>
      </c>
      <c r="D771" s="256">
        <v>10.82</v>
      </c>
      <c r="E771" s="254">
        <f t="shared" si="12"/>
        <v>11.902000000000001</v>
      </c>
    </row>
    <row r="772" spans="1:5" x14ac:dyDescent="0.2">
      <c r="A772" s="264">
        <v>11918</v>
      </c>
      <c r="B772" s="70" t="s">
        <v>1296</v>
      </c>
      <c r="C772" s="252" t="s">
        <v>593</v>
      </c>
      <c r="D772" s="256">
        <v>14.68</v>
      </c>
      <c r="E772" s="254">
        <f t="shared" si="12"/>
        <v>16.148</v>
      </c>
    </row>
    <row r="773" spans="1:5" x14ac:dyDescent="0.2">
      <c r="A773" s="264">
        <v>2556</v>
      </c>
      <c r="B773" s="70" t="s">
        <v>1297</v>
      </c>
      <c r="C773" s="252" t="s">
        <v>525</v>
      </c>
      <c r="D773" s="256">
        <v>1.38</v>
      </c>
      <c r="E773" s="254">
        <f t="shared" si="12"/>
        <v>1.518</v>
      </c>
    </row>
    <row r="774" spans="1:5" x14ac:dyDescent="0.2">
      <c r="A774" s="264">
        <v>2557</v>
      </c>
      <c r="B774" s="70" t="s">
        <v>1298</v>
      </c>
      <c r="C774" s="252" t="s">
        <v>525</v>
      </c>
      <c r="D774" s="256">
        <v>2.91</v>
      </c>
      <c r="E774" s="254">
        <f t="shared" si="12"/>
        <v>3.2010000000000005</v>
      </c>
    </row>
    <row r="775" spans="1:5" x14ac:dyDescent="0.2">
      <c r="A775" s="264">
        <v>39771</v>
      </c>
      <c r="B775" s="70" t="s">
        <v>1299</v>
      </c>
      <c r="C775" s="252" t="s">
        <v>525</v>
      </c>
      <c r="D775" s="256">
        <v>26.65</v>
      </c>
      <c r="E775" s="254">
        <f t="shared" si="12"/>
        <v>29.315000000000001</v>
      </c>
    </row>
    <row r="776" spans="1:5" x14ac:dyDescent="0.2">
      <c r="A776" s="264">
        <v>39772</v>
      </c>
      <c r="B776" s="70" t="s">
        <v>1300</v>
      </c>
      <c r="C776" s="252" t="s">
        <v>525</v>
      </c>
      <c r="D776" s="256">
        <v>52.78</v>
      </c>
      <c r="E776" s="254">
        <f t="shared" si="12"/>
        <v>58.058000000000007</v>
      </c>
    </row>
    <row r="777" spans="1:5" x14ac:dyDescent="0.2">
      <c r="A777" s="264">
        <v>39773</v>
      </c>
      <c r="B777" s="70" t="s">
        <v>1301</v>
      </c>
      <c r="C777" s="252" t="s">
        <v>525</v>
      </c>
      <c r="D777" s="256">
        <v>95.58</v>
      </c>
      <c r="E777" s="254">
        <f t="shared" si="12"/>
        <v>105.13800000000001</v>
      </c>
    </row>
    <row r="778" spans="1:5" x14ac:dyDescent="0.2">
      <c r="A778" s="264">
        <v>39775</v>
      </c>
      <c r="B778" s="70" t="s">
        <v>1302</v>
      </c>
      <c r="C778" s="252" t="s">
        <v>525</v>
      </c>
      <c r="D778" s="256">
        <v>217.5</v>
      </c>
      <c r="E778" s="254">
        <f t="shared" si="12"/>
        <v>239.25000000000003</v>
      </c>
    </row>
    <row r="779" spans="1:5" x14ac:dyDescent="0.2">
      <c r="A779" s="264">
        <v>11251</v>
      </c>
      <c r="B779" s="70" t="s">
        <v>1303</v>
      </c>
      <c r="C779" s="252" t="s">
        <v>525</v>
      </c>
      <c r="D779" s="256">
        <v>100.38</v>
      </c>
      <c r="E779" s="254">
        <f t="shared" si="12"/>
        <v>110.41800000000001</v>
      </c>
    </row>
    <row r="780" spans="1:5" x14ac:dyDescent="0.2">
      <c r="A780" s="264">
        <v>39767</v>
      </c>
      <c r="B780" s="70" t="s">
        <v>1304</v>
      </c>
      <c r="C780" s="252" t="s">
        <v>525</v>
      </c>
      <c r="D780" s="256">
        <v>132.16999999999999</v>
      </c>
      <c r="E780" s="254">
        <f t="shared" si="12"/>
        <v>145.387</v>
      </c>
    </row>
    <row r="781" spans="1:5" x14ac:dyDescent="0.2">
      <c r="A781" s="264">
        <v>11253</v>
      </c>
      <c r="B781" s="70" t="s">
        <v>1305</v>
      </c>
      <c r="C781" s="252" t="s">
        <v>525</v>
      </c>
      <c r="D781" s="256">
        <v>197.42</v>
      </c>
      <c r="E781" s="254">
        <f t="shared" si="12"/>
        <v>217.16200000000001</v>
      </c>
    </row>
    <row r="782" spans="1:5" x14ac:dyDescent="0.2">
      <c r="A782" s="264">
        <v>11254</v>
      </c>
      <c r="B782" s="70" t="s">
        <v>1306</v>
      </c>
      <c r="C782" s="252" t="s">
        <v>525</v>
      </c>
      <c r="D782" s="256">
        <v>212.1</v>
      </c>
      <c r="E782" s="254">
        <f t="shared" ref="E782:E845" si="13">D782*1.1</f>
        <v>233.31</v>
      </c>
    </row>
    <row r="783" spans="1:5" x14ac:dyDescent="0.2">
      <c r="A783" s="264">
        <v>10569</v>
      </c>
      <c r="B783" s="70" t="s">
        <v>1307</v>
      </c>
      <c r="C783" s="252" t="s">
        <v>525</v>
      </c>
      <c r="D783" s="256">
        <v>2.9</v>
      </c>
      <c r="E783" s="254">
        <f t="shared" si="13"/>
        <v>3.19</v>
      </c>
    </row>
    <row r="784" spans="1:5" x14ac:dyDescent="0.2">
      <c r="A784" s="264">
        <v>1872</v>
      </c>
      <c r="B784" s="70" t="s">
        <v>1308</v>
      </c>
      <c r="C784" s="252" t="s">
        <v>525</v>
      </c>
      <c r="D784" s="256">
        <v>1.88</v>
      </c>
      <c r="E784" s="254">
        <f t="shared" si="13"/>
        <v>2.0680000000000001</v>
      </c>
    </row>
    <row r="785" spans="1:5" x14ac:dyDescent="0.2">
      <c r="A785" s="264">
        <v>1873</v>
      </c>
      <c r="B785" s="70" t="s">
        <v>1309</v>
      </c>
      <c r="C785" s="252" t="s">
        <v>525</v>
      </c>
      <c r="D785" s="256">
        <v>3.73</v>
      </c>
      <c r="E785" s="254">
        <f t="shared" si="13"/>
        <v>4.1030000000000006</v>
      </c>
    </row>
    <row r="786" spans="1:5" x14ac:dyDescent="0.2">
      <c r="A786" s="264">
        <v>34641</v>
      </c>
      <c r="B786" s="70" t="s">
        <v>1310</v>
      </c>
      <c r="C786" s="252" t="s">
        <v>525</v>
      </c>
      <c r="D786" s="256">
        <v>67.069999999999993</v>
      </c>
      <c r="E786" s="254">
        <f t="shared" si="13"/>
        <v>73.777000000000001</v>
      </c>
    </row>
    <row r="787" spans="1:5" x14ac:dyDescent="0.2">
      <c r="A787" s="264">
        <v>34643</v>
      </c>
      <c r="B787" s="70" t="s">
        <v>1311</v>
      </c>
      <c r="C787" s="252" t="s">
        <v>525</v>
      </c>
      <c r="D787" s="256">
        <v>10.53</v>
      </c>
      <c r="E787" s="254">
        <f t="shared" si="13"/>
        <v>11.583</v>
      </c>
    </row>
    <row r="788" spans="1:5" x14ac:dyDescent="0.2">
      <c r="A788" s="264">
        <v>3278</v>
      </c>
      <c r="B788" s="70" t="s">
        <v>1312</v>
      </c>
      <c r="C788" s="252" t="s">
        <v>525</v>
      </c>
      <c r="D788" s="256">
        <v>93.9</v>
      </c>
      <c r="E788" s="254">
        <f t="shared" si="13"/>
        <v>103.29000000000002</v>
      </c>
    </row>
    <row r="789" spans="1:5" x14ac:dyDescent="0.2">
      <c r="A789" s="264">
        <v>3279</v>
      </c>
      <c r="B789" s="70" t="s">
        <v>1313</v>
      </c>
      <c r="C789" s="252" t="s">
        <v>525</v>
      </c>
      <c r="D789" s="256">
        <v>154.93</v>
      </c>
      <c r="E789" s="254">
        <f t="shared" si="13"/>
        <v>170.42300000000003</v>
      </c>
    </row>
    <row r="790" spans="1:5" x14ac:dyDescent="0.2">
      <c r="A790" s="264">
        <v>38085</v>
      </c>
      <c r="B790" s="70" t="s">
        <v>1314</v>
      </c>
      <c r="C790" s="252" t="s">
        <v>525</v>
      </c>
      <c r="D790" s="256">
        <v>16.329999999999998</v>
      </c>
      <c r="E790" s="254">
        <f t="shared" si="13"/>
        <v>17.963000000000001</v>
      </c>
    </row>
    <row r="791" spans="1:5" x14ac:dyDescent="0.2">
      <c r="A791" s="264">
        <v>1368</v>
      </c>
      <c r="B791" s="70" t="s">
        <v>1315</v>
      </c>
      <c r="C791" s="252" t="s">
        <v>525</v>
      </c>
      <c r="D791" s="256">
        <v>49.45</v>
      </c>
      <c r="E791" s="254">
        <f t="shared" si="13"/>
        <v>54.39500000000001</v>
      </c>
    </row>
    <row r="792" spans="1:5" x14ac:dyDescent="0.2">
      <c r="A792" s="264">
        <v>12329</v>
      </c>
      <c r="B792" s="70" t="s">
        <v>1316</v>
      </c>
      <c r="C792" s="252" t="s">
        <v>522</v>
      </c>
      <c r="D792" s="256">
        <v>66.489999999999995</v>
      </c>
      <c r="E792" s="254">
        <f t="shared" si="13"/>
        <v>73.138999999999996</v>
      </c>
    </row>
    <row r="793" spans="1:5" x14ac:dyDescent="0.2">
      <c r="A793" s="264">
        <v>14054</v>
      </c>
      <c r="B793" s="70" t="s">
        <v>1317</v>
      </c>
      <c r="C793" s="252" t="s">
        <v>525</v>
      </c>
      <c r="D793" s="256">
        <v>7.04</v>
      </c>
      <c r="E793" s="254">
        <f t="shared" si="13"/>
        <v>7.7440000000000007</v>
      </c>
    </row>
    <row r="794" spans="1:5" x14ac:dyDescent="0.2">
      <c r="A794" s="264">
        <v>14053</v>
      </c>
      <c r="B794" s="70" t="s">
        <v>1318</v>
      </c>
      <c r="C794" s="252" t="s">
        <v>525</v>
      </c>
      <c r="D794" s="256">
        <v>5.5</v>
      </c>
      <c r="E794" s="254">
        <f t="shared" si="13"/>
        <v>6.0500000000000007</v>
      </c>
    </row>
    <row r="795" spans="1:5" x14ac:dyDescent="0.2">
      <c r="A795" s="264">
        <v>2558</v>
      </c>
      <c r="B795" s="70" t="s">
        <v>1319</v>
      </c>
      <c r="C795" s="252" t="s">
        <v>525</v>
      </c>
      <c r="D795" s="256">
        <v>4.1399999999999997</v>
      </c>
      <c r="E795" s="254">
        <f t="shared" si="13"/>
        <v>4.5540000000000003</v>
      </c>
    </row>
    <row r="796" spans="1:5" x14ac:dyDescent="0.2">
      <c r="A796" s="264">
        <v>2560</v>
      </c>
      <c r="B796" s="70" t="s">
        <v>1320</v>
      </c>
      <c r="C796" s="252" t="s">
        <v>525</v>
      </c>
      <c r="D796" s="256">
        <v>7.29</v>
      </c>
      <c r="E796" s="254">
        <f t="shared" si="13"/>
        <v>8.0190000000000001</v>
      </c>
    </row>
    <row r="797" spans="1:5" x14ac:dyDescent="0.2">
      <c r="A797" s="264">
        <v>2559</v>
      </c>
      <c r="B797" s="70" t="s">
        <v>1321</v>
      </c>
      <c r="C797" s="252" t="s">
        <v>525</v>
      </c>
      <c r="D797" s="256">
        <v>5.83</v>
      </c>
      <c r="E797" s="254">
        <f t="shared" si="13"/>
        <v>6.4130000000000003</v>
      </c>
    </row>
    <row r="798" spans="1:5" x14ac:dyDescent="0.2">
      <c r="A798" s="264">
        <v>2592</v>
      </c>
      <c r="B798" s="70" t="s">
        <v>1322</v>
      </c>
      <c r="C798" s="252" t="s">
        <v>525</v>
      </c>
      <c r="D798" s="256">
        <v>96.64</v>
      </c>
      <c r="E798" s="254">
        <f t="shared" si="13"/>
        <v>106.30400000000002</v>
      </c>
    </row>
    <row r="799" spans="1:5" x14ac:dyDescent="0.2">
      <c r="A799" s="264">
        <v>2566</v>
      </c>
      <c r="B799" s="70" t="s">
        <v>1323</v>
      </c>
      <c r="C799" s="252" t="s">
        <v>525</v>
      </c>
      <c r="D799" s="256">
        <v>9.7200000000000006</v>
      </c>
      <c r="E799" s="254">
        <f t="shared" si="13"/>
        <v>10.692000000000002</v>
      </c>
    </row>
    <row r="800" spans="1:5" x14ac:dyDescent="0.2">
      <c r="A800" s="264">
        <v>2589</v>
      </c>
      <c r="B800" s="70" t="s">
        <v>1324</v>
      </c>
      <c r="C800" s="252" t="s">
        <v>525</v>
      </c>
      <c r="D800" s="256">
        <v>12.92</v>
      </c>
      <c r="E800" s="254">
        <f t="shared" si="13"/>
        <v>14.212000000000002</v>
      </c>
    </row>
    <row r="801" spans="1:5" x14ac:dyDescent="0.2">
      <c r="A801" s="264">
        <v>2590</v>
      </c>
      <c r="B801" s="70" t="s">
        <v>1325</v>
      </c>
      <c r="C801" s="252" t="s">
        <v>525</v>
      </c>
      <c r="D801" s="256">
        <v>7.93</v>
      </c>
      <c r="E801" s="254">
        <f t="shared" si="13"/>
        <v>8.7230000000000008</v>
      </c>
    </row>
    <row r="802" spans="1:5" x14ac:dyDescent="0.2">
      <c r="A802" s="264">
        <v>2567</v>
      </c>
      <c r="B802" s="70" t="s">
        <v>1326</v>
      </c>
      <c r="C802" s="252" t="s">
        <v>525</v>
      </c>
      <c r="D802" s="256">
        <v>18.96</v>
      </c>
      <c r="E802" s="254">
        <f t="shared" si="13"/>
        <v>20.856000000000002</v>
      </c>
    </row>
    <row r="803" spans="1:5" x14ac:dyDescent="0.2">
      <c r="A803" s="264">
        <v>2565</v>
      </c>
      <c r="B803" s="70" t="s">
        <v>1327</v>
      </c>
      <c r="C803" s="252" t="s">
        <v>525</v>
      </c>
      <c r="D803" s="256">
        <v>4.72</v>
      </c>
      <c r="E803" s="254">
        <f t="shared" si="13"/>
        <v>5.1920000000000002</v>
      </c>
    </row>
    <row r="804" spans="1:5" x14ac:dyDescent="0.2">
      <c r="A804" s="264">
        <v>2568</v>
      </c>
      <c r="B804" s="70" t="s">
        <v>1328</v>
      </c>
      <c r="C804" s="252" t="s">
        <v>525</v>
      </c>
      <c r="D804" s="256">
        <v>52.65</v>
      </c>
      <c r="E804" s="254">
        <f t="shared" si="13"/>
        <v>57.915000000000006</v>
      </c>
    </row>
    <row r="805" spans="1:5" x14ac:dyDescent="0.2">
      <c r="A805" s="264">
        <v>2594</v>
      </c>
      <c r="B805" s="70" t="s">
        <v>1329</v>
      </c>
      <c r="C805" s="252" t="s">
        <v>525</v>
      </c>
      <c r="D805" s="256">
        <v>87.72</v>
      </c>
      <c r="E805" s="254">
        <f t="shared" si="13"/>
        <v>96.492000000000004</v>
      </c>
    </row>
    <row r="806" spans="1:5" x14ac:dyDescent="0.2">
      <c r="A806" s="264">
        <v>2587</v>
      </c>
      <c r="B806" s="70" t="s">
        <v>1330</v>
      </c>
      <c r="C806" s="252" t="s">
        <v>525</v>
      </c>
      <c r="D806" s="256">
        <v>14.95</v>
      </c>
      <c r="E806" s="254">
        <f t="shared" si="13"/>
        <v>16.445</v>
      </c>
    </row>
    <row r="807" spans="1:5" x14ac:dyDescent="0.2">
      <c r="A807" s="264">
        <v>2588</v>
      </c>
      <c r="B807" s="70" t="s">
        <v>1331</v>
      </c>
      <c r="C807" s="252" t="s">
        <v>525</v>
      </c>
      <c r="D807" s="256">
        <v>11.87</v>
      </c>
      <c r="E807" s="254">
        <f t="shared" si="13"/>
        <v>13.057</v>
      </c>
    </row>
    <row r="808" spans="1:5" x14ac:dyDescent="0.2">
      <c r="A808" s="264">
        <v>2570</v>
      </c>
      <c r="B808" s="70" t="s">
        <v>1332</v>
      </c>
      <c r="C808" s="252" t="s">
        <v>525</v>
      </c>
      <c r="D808" s="256">
        <v>7.67</v>
      </c>
      <c r="E808" s="254">
        <f t="shared" si="13"/>
        <v>8.4370000000000012</v>
      </c>
    </row>
    <row r="809" spans="1:5" x14ac:dyDescent="0.2">
      <c r="A809" s="264">
        <v>2571</v>
      </c>
      <c r="B809" s="70" t="s">
        <v>1333</v>
      </c>
      <c r="C809" s="252" t="s">
        <v>525</v>
      </c>
      <c r="D809" s="256">
        <v>22.77</v>
      </c>
      <c r="E809" s="254">
        <f t="shared" si="13"/>
        <v>25.047000000000001</v>
      </c>
    </row>
    <row r="810" spans="1:5" x14ac:dyDescent="0.2">
      <c r="A810" s="264">
        <v>2593</v>
      </c>
      <c r="B810" s="70" t="s">
        <v>1334</v>
      </c>
      <c r="C810" s="252" t="s">
        <v>525</v>
      </c>
      <c r="D810" s="256">
        <v>4.88</v>
      </c>
      <c r="E810" s="254">
        <f t="shared" si="13"/>
        <v>5.3680000000000003</v>
      </c>
    </row>
    <row r="811" spans="1:5" x14ac:dyDescent="0.2">
      <c r="A811" s="264">
        <v>2572</v>
      </c>
      <c r="B811" s="70" t="s">
        <v>1335</v>
      </c>
      <c r="C811" s="252" t="s">
        <v>525</v>
      </c>
      <c r="D811" s="256">
        <v>67.33</v>
      </c>
      <c r="E811" s="254">
        <f t="shared" si="13"/>
        <v>74.063000000000002</v>
      </c>
    </row>
    <row r="812" spans="1:5" x14ac:dyDescent="0.2">
      <c r="A812" s="264">
        <v>2595</v>
      </c>
      <c r="B812" s="70" t="s">
        <v>1336</v>
      </c>
      <c r="C812" s="252" t="s">
        <v>525</v>
      </c>
      <c r="D812" s="256">
        <v>105.06</v>
      </c>
      <c r="E812" s="254">
        <f t="shared" si="13"/>
        <v>115.56600000000002</v>
      </c>
    </row>
    <row r="813" spans="1:5" x14ac:dyDescent="0.2">
      <c r="A813" s="264">
        <v>2576</v>
      </c>
      <c r="B813" s="70" t="s">
        <v>1337</v>
      </c>
      <c r="C813" s="252" t="s">
        <v>525</v>
      </c>
      <c r="D813" s="256">
        <v>17.91</v>
      </c>
      <c r="E813" s="254">
        <f t="shared" si="13"/>
        <v>19.701000000000001</v>
      </c>
    </row>
    <row r="814" spans="1:5" x14ac:dyDescent="0.2">
      <c r="A814" s="264">
        <v>2575</v>
      </c>
      <c r="B814" s="70" t="s">
        <v>1338</v>
      </c>
      <c r="C814" s="252" t="s">
        <v>525</v>
      </c>
      <c r="D814" s="256">
        <v>13.46</v>
      </c>
      <c r="E814" s="254">
        <f t="shared" si="13"/>
        <v>14.806000000000003</v>
      </c>
    </row>
    <row r="815" spans="1:5" x14ac:dyDescent="0.2">
      <c r="A815" s="264">
        <v>2586</v>
      </c>
      <c r="B815" s="70" t="s">
        <v>1339</v>
      </c>
      <c r="C815" s="252" t="s">
        <v>525</v>
      </c>
      <c r="D815" s="256">
        <v>9.06</v>
      </c>
      <c r="E815" s="254">
        <f t="shared" si="13"/>
        <v>9.9660000000000011</v>
      </c>
    </row>
    <row r="816" spans="1:5" x14ac:dyDescent="0.2">
      <c r="A816" s="264">
        <v>2577</v>
      </c>
      <c r="B816" s="70" t="s">
        <v>1340</v>
      </c>
      <c r="C816" s="252" t="s">
        <v>525</v>
      </c>
      <c r="D816" s="256">
        <v>24.26</v>
      </c>
      <c r="E816" s="254">
        <f t="shared" si="13"/>
        <v>26.686000000000003</v>
      </c>
    </row>
    <row r="817" spans="1:5" x14ac:dyDescent="0.2">
      <c r="A817" s="264">
        <v>2574</v>
      </c>
      <c r="B817" s="70" t="s">
        <v>1341</v>
      </c>
      <c r="C817" s="252" t="s">
        <v>525</v>
      </c>
      <c r="D817" s="256">
        <v>5.62</v>
      </c>
      <c r="E817" s="254">
        <f t="shared" si="13"/>
        <v>6.1820000000000004</v>
      </c>
    </row>
    <row r="818" spans="1:5" x14ac:dyDescent="0.2">
      <c r="A818" s="264">
        <v>2578</v>
      </c>
      <c r="B818" s="70" t="s">
        <v>1342</v>
      </c>
      <c r="C818" s="252" t="s">
        <v>525</v>
      </c>
      <c r="D818" s="256">
        <v>75.760000000000005</v>
      </c>
      <c r="E818" s="254">
        <f t="shared" si="13"/>
        <v>83.336000000000013</v>
      </c>
    </row>
    <row r="819" spans="1:5" x14ac:dyDescent="0.2">
      <c r="A819" s="264">
        <v>2585</v>
      </c>
      <c r="B819" s="70" t="s">
        <v>1343</v>
      </c>
      <c r="C819" s="252" t="s">
        <v>525</v>
      </c>
      <c r="D819" s="256">
        <v>103.97</v>
      </c>
      <c r="E819" s="254">
        <f t="shared" si="13"/>
        <v>114.367</v>
      </c>
    </row>
    <row r="820" spans="1:5" x14ac:dyDescent="0.2">
      <c r="A820" s="264">
        <v>12008</v>
      </c>
      <c r="B820" s="70" t="s">
        <v>1344</v>
      </c>
      <c r="C820" s="252" t="s">
        <v>525</v>
      </c>
      <c r="D820" s="256">
        <v>55.78</v>
      </c>
      <c r="E820" s="254">
        <f t="shared" si="13"/>
        <v>61.358000000000004</v>
      </c>
    </row>
    <row r="821" spans="1:5" x14ac:dyDescent="0.2">
      <c r="A821" s="264">
        <v>2582</v>
      </c>
      <c r="B821" s="70" t="s">
        <v>1345</v>
      </c>
      <c r="C821" s="252" t="s">
        <v>525</v>
      </c>
      <c r="D821" s="256">
        <v>16.61</v>
      </c>
      <c r="E821" s="254">
        <f t="shared" si="13"/>
        <v>18.271000000000001</v>
      </c>
    </row>
    <row r="822" spans="1:5" x14ac:dyDescent="0.2">
      <c r="A822" s="264">
        <v>2597</v>
      </c>
      <c r="B822" s="70" t="s">
        <v>1346</v>
      </c>
      <c r="C822" s="252" t="s">
        <v>525</v>
      </c>
      <c r="D822" s="256">
        <v>14.23</v>
      </c>
      <c r="E822" s="254">
        <f t="shared" si="13"/>
        <v>15.653000000000002</v>
      </c>
    </row>
    <row r="823" spans="1:5" x14ac:dyDescent="0.2">
      <c r="A823" s="264">
        <v>2581</v>
      </c>
      <c r="B823" s="70" t="s">
        <v>1347</v>
      </c>
      <c r="C823" s="252" t="s">
        <v>525</v>
      </c>
      <c r="D823" s="256">
        <v>8.67</v>
      </c>
      <c r="E823" s="254">
        <f t="shared" si="13"/>
        <v>9.5370000000000008</v>
      </c>
    </row>
    <row r="824" spans="1:5" x14ac:dyDescent="0.2">
      <c r="A824" s="264">
        <v>2596</v>
      </c>
      <c r="B824" s="70" t="s">
        <v>1348</v>
      </c>
      <c r="C824" s="252" t="s">
        <v>525</v>
      </c>
      <c r="D824" s="256">
        <v>25.65</v>
      </c>
      <c r="E824" s="254">
        <f t="shared" si="13"/>
        <v>28.215</v>
      </c>
    </row>
    <row r="825" spans="1:5" x14ac:dyDescent="0.2">
      <c r="A825" s="264">
        <v>2580</v>
      </c>
      <c r="B825" s="70" t="s">
        <v>1349</v>
      </c>
      <c r="C825" s="252" t="s">
        <v>525</v>
      </c>
      <c r="D825" s="256">
        <v>7.43</v>
      </c>
      <c r="E825" s="254">
        <f t="shared" si="13"/>
        <v>8.173</v>
      </c>
    </row>
    <row r="826" spans="1:5" x14ac:dyDescent="0.2">
      <c r="A826" s="264">
        <v>2583</v>
      </c>
      <c r="B826" s="70" t="s">
        <v>1350</v>
      </c>
      <c r="C826" s="252" t="s">
        <v>525</v>
      </c>
      <c r="D826" s="256">
        <v>62.39</v>
      </c>
      <c r="E826" s="254">
        <f t="shared" si="13"/>
        <v>68.629000000000005</v>
      </c>
    </row>
    <row r="827" spans="1:5" x14ac:dyDescent="0.2">
      <c r="A827" s="264">
        <v>2584</v>
      </c>
      <c r="B827" s="70" t="s">
        <v>1351</v>
      </c>
      <c r="C827" s="252" t="s">
        <v>525</v>
      </c>
      <c r="D827" s="256">
        <v>103.86</v>
      </c>
      <c r="E827" s="254">
        <f t="shared" si="13"/>
        <v>114.24600000000001</v>
      </c>
    </row>
    <row r="828" spans="1:5" x14ac:dyDescent="0.2">
      <c r="A828" s="264">
        <v>39600</v>
      </c>
      <c r="B828" s="70" t="s">
        <v>1352</v>
      </c>
      <c r="C828" s="252" t="s">
        <v>525</v>
      </c>
      <c r="D828" s="256">
        <v>10.57</v>
      </c>
      <c r="E828" s="254">
        <f t="shared" si="13"/>
        <v>11.627000000000001</v>
      </c>
    </row>
    <row r="829" spans="1:5" x14ac:dyDescent="0.2">
      <c r="A829" s="264">
        <v>39601</v>
      </c>
      <c r="B829" s="70" t="s">
        <v>1353</v>
      </c>
      <c r="C829" s="252" t="s">
        <v>525</v>
      </c>
      <c r="D829" s="256">
        <v>18.38</v>
      </c>
      <c r="E829" s="254">
        <f t="shared" si="13"/>
        <v>20.218</v>
      </c>
    </row>
    <row r="830" spans="1:5" x14ac:dyDescent="0.2">
      <c r="A830" s="264">
        <v>39602</v>
      </c>
      <c r="B830" s="70" t="s">
        <v>1354</v>
      </c>
      <c r="C830" s="252" t="s">
        <v>525</v>
      </c>
      <c r="D830" s="256">
        <v>1.21</v>
      </c>
      <c r="E830" s="254">
        <f t="shared" si="13"/>
        <v>1.331</v>
      </c>
    </row>
    <row r="831" spans="1:5" x14ac:dyDescent="0.2">
      <c r="A831" s="264">
        <v>39603</v>
      </c>
      <c r="B831" s="70" t="s">
        <v>1355</v>
      </c>
      <c r="C831" s="252" t="s">
        <v>525</v>
      </c>
      <c r="D831" s="256">
        <v>2.0699999999999998</v>
      </c>
      <c r="E831" s="254">
        <f t="shared" si="13"/>
        <v>2.2770000000000001</v>
      </c>
    </row>
    <row r="832" spans="1:5" x14ac:dyDescent="0.2">
      <c r="A832" s="264">
        <v>11821</v>
      </c>
      <c r="B832" s="70" t="s">
        <v>1356</v>
      </c>
      <c r="C832" s="252" t="s">
        <v>525</v>
      </c>
      <c r="D832" s="256">
        <v>6.1</v>
      </c>
      <c r="E832" s="254">
        <f t="shared" si="13"/>
        <v>6.71</v>
      </c>
    </row>
    <row r="833" spans="1:5" x14ac:dyDescent="0.2">
      <c r="A833" s="264">
        <v>1562</v>
      </c>
      <c r="B833" s="70" t="s">
        <v>1357</v>
      </c>
      <c r="C833" s="252" t="s">
        <v>525</v>
      </c>
      <c r="D833" s="256">
        <v>10</v>
      </c>
      <c r="E833" s="254">
        <f t="shared" si="13"/>
        <v>11</v>
      </c>
    </row>
    <row r="834" spans="1:5" x14ac:dyDescent="0.2">
      <c r="A834" s="264">
        <v>1563</v>
      </c>
      <c r="B834" s="70" t="s">
        <v>1358</v>
      </c>
      <c r="C834" s="252" t="s">
        <v>525</v>
      </c>
      <c r="D834" s="256">
        <v>13.41</v>
      </c>
      <c r="E834" s="254">
        <f t="shared" si="13"/>
        <v>14.751000000000001</v>
      </c>
    </row>
    <row r="835" spans="1:5" x14ac:dyDescent="0.2">
      <c r="A835" s="264">
        <v>11856</v>
      </c>
      <c r="B835" s="70" t="s">
        <v>1359</v>
      </c>
      <c r="C835" s="252" t="s">
        <v>525</v>
      </c>
      <c r="D835" s="256">
        <v>4</v>
      </c>
      <c r="E835" s="254">
        <f t="shared" si="13"/>
        <v>4.4000000000000004</v>
      </c>
    </row>
    <row r="836" spans="1:5" x14ac:dyDescent="0.2">
      <c r="A836" s="264">
        <v>1539</v>
      </c>
      <c r="B836" s="70" t="s">
        <v>1360</v>
      </c>
      <c r="C836" s="252" t="s">
        <v>525</v>
      </c>
      <c r="D836" s="256">
        <v>4.7</v>
      </c>
      <c r="E836" s="254">
        <f t="shared" si="13"/>
        <v>5.1700000000000008</v>
      </c>
    </row>
    <row r="837" spans="1:5" x14ac:dyDescent="0.2">
      <c r="A837" s="264">
        <v>1550</v>
      </c>
      <c r="B837" s="70" t="s">
        <v>1361</v>
      </c>
      <c r="C837" s="252" t="s">
        <v>525</v>
      </c>
      <c r="D837" s="256">
        <v>4.96</v>
      </c>
      <c r="E837" s="254">
        <f t="shared" si="13"/>
        <v>5.4560000000000004</v>
      </c>
    </row>
    <row r="838" spans="1:5" x14ac:dyDescent="0.2">
      <c r="A838" s="264">
        <v>11854</v>
      </c>
      <c r="B838" s="70" t="s">
        <v>1362</v>
      </c>
      <c r="C838" s="252" t="s">
        <v>525</v>
      </c>
      <c r="D838" s="256">
        <v>6.19</v>
      </c>
      <c r="E838" s="254">
        <f t="shared" si="13"/>
        <v>6.8090000000000011</v>
      </c>
    </row>
    <row r="839" spans="1:5" x14ac:dyDescent="0.2">
      <c r="A839" s="264">
        <v>11862</v>
      </c>
      <c r="B839" s="70" t="s">
        <v>1363</v>
      </c>
      <c r="C839" s="252" t="s">
        <v>525</v>
      </c>
      <c r="D839" s="256">
        <v>8.69</v>
      </c>
      <c r="E839" s="254">
        <f t="shared" si="13"/>
        <v>9.5590000000000011</v>
      </c>
    </row>
    <row r="840" spans="1:5" x14ac:dyDescent="0.2">
      <c r="A840" s="264">
        <v>2527</v>
      </c>
      <c r="B840" s="70" t="s">
        <v>1364</v>
      </c>
      <c r="C840" s="252" t="s">
        <v>525</v>
      </c>
      <c r="D840" s="256">
        <v>3.7</v>
      </c>
      <c r="E840" s="254">
        <f t="shared" si="13"/>
        <v>4.07</v>
      </c>
    </row>
    <row r="841" spans="1:5" x14ac:dyDescent="0.2">
      <c r="A841" s="264">
        <v>2526</v>
      </c>
      <c r="B841" s="70" t="s">
        <v>1365</v>
      </c>
      <c r="C841" s="252" t="s">
        <v>525</v>
      </c>
      <c r="D841" s="256">
        <v>2.37</v>
      </c>
      <c r="E841" s="254">
        <f t="shared" si="13"/>
        <v>2.6070000000000002</v>
      </c>
    </row>
    <row r="842" spans="1:5" x14ac:dyDescent="0.2">
      <c r="A842" s="264">
        <v>2483</v>
      </c>
      <c r="B842" s="70" t="s">
        <v>1366</v>
      </c>
      <c r="C842" s="252" t="s">
        <v>525</v>
      </c>
      <c r="D842" s="256">
        <v>1.69</v>
      </c>
      <c r="E842" s="254">
        <f t="shared" si="13"/>
        <v>1.859</v>
      </c>
    </row>
    <row r="843" spans="1:5" x14ac:dyDescent="0.2">
      <c r="A843" s="264">
        <v>2528</v>
      </c>
      <c r="B843" s="70" t="s">
        <v>1367</v>
      </c>
      <c r="C843" s="252" t="s">
        <v>525</v>
      </c>
      <c r="D843" s="256">
        <v>9.32</v>
      </c>
      <c r="E843" s="254">
        <f t="shared" si="13"/>
        <v>10.252000000000001</v>
      </c>
    </row>
    <row r="844" spans="1:5" x14ac:dyDescent="0.2">
      <c r="A844" s="264">
        <v>2489</v>
      </c>
      <c r="B844" s="70" t="s">
        <v>1368</v>
      </c>
      <c r="C844" s="252" t="s">
        <v>525</v>
      </c>
      <c r="D844" s="256">
        <v>4.0999999999999996</v>
      </c>
      <c r="E844" s="254">
        <f t="shared" si="13"/>
        <v>4.51</v>
      </c>
    </row>
    <row r="845" spans="1:5" x14ac:dyDescent="0.2">
      <c r="A845" s="264">
        <v>2488</v>
      </c>
      <c r="B845" s="70" t="s">
        <v>1369</v>
      </c>
      <c r="C845" s="252" t="s">
        <v>525</v>
      </c>
      <c r="D845" s="256">
        <v>0.94</v>
      </c>
      <c r="E845" s="254">
        <f t="shared" si="13"/>
        <v>1.034</v>
      </c>
    </row>
    <row r="846" spans="1:5" x14ac:dyDescent="0.2">
      <c r="A846" s="264">
        <v>2484</v>
      </c>
      <c r="B846" s="70" t="s">
        <v>1370</v>
      </c>
      <c r="C846" s="252" t="s">
        <v>525</v>
      </c>
      <c r="D846" s="256">
        <v>13.53</v>
      </c>
      <c r="E846" s="254">
        <f t="shared" ref="E846:E909" si="14">D846*1.1</f>
        <v>14.883000000000001</v>
      </c>
    </row>
    <row r="847" spans="1:5" x14ac:dyDescent="0.2">
      <c r="A847" s="264">
        <v>2485</v>
      </c>
      <c r="B847" s="70" t="s">
        <v>1371</v>
      </c>
      <c r="C847" s="252" t="s">
        <v>525</v>
      </c>
      <c r="D847" s="256">
        <v>21.21</v>
      </c>
      <c r="E847" s="254">
        <f t="shared" si="14"/>
        <v>23.331000000000003</v>
      </c>
    </row>
    <row r="848" spans="1:5" x14ac:dyDescent="0.2">
      <c r="A848" s="264">
        <v>1614</v>
      </c>
      <c r="B848" s="70" t="s">
        <v>1372</v>
      </c>
      <c r="C848" s="252" t="s">
        <v>525</v>
      </c>
      <c r="D848" s="256">
        <v>260.86</v>
      </c>
      <c r="E848" s="254">
        <f t="shared" si="14"/>
        <v>286.94600000000003</v>
      </c>
    </row>
    <row r="849" spans="1:5" x14ac:dyDescent="0.2">
      <c r="A849" s="264">
        <v>1619</v>
      </c>
      <c r="B849" s="70" t="s">
        <v>1373</v>
      </c>
      <c r="C849" s="252" t="s">
        <v>525</v>
      </c>
      <c r="D849" s="256">
        <v>168.55</v>
      </c>
      <c r="E849" s="254">
        <f t="shared" si="14"/>
        <v>185.40500000000003</v>
      </c>
    </row>
    <row r="850" spans="1:5" x14ac:dyDescent="0.2">
      <c r="A850" s="264">
        <v>1875</v>
      </c>
      <c r="B850" s="70" t="s">
        <v>1374</v>
      </c>
      <c r="C850" s="252" t="s">
        <v>525</v>
      </c>
      <c r="D850" s="256">
        <v>4.51</v>
      </c>
      <c r="E850" s="254">
        <f t="shared" si="14"/>
        <v>4.9610000000000003</v>
      </c>
    </row>
    <row r="851" spans="1:5" x14ac:dyDescent="0.2">
      <c r="A851" s="264">
        <v>1874</v>
      </c>
      <c r="B851" s="70" t="s">
        <v>1375</v>
      </c>
      <c r="C851" s="252" t="s">
        <v>525</v>
      </c>
      <c r="D851" s="256">
        <v>3.72</v>
      </c>
      <c r="E851" s="254">
        <f t="shared" si="14"/>
        <v>4.0920000000000005</v>
      </c>
    </row>
    <row r="852" spans="1:5" x14ac:dyDescent="0.2">
      <c r="A852" s="264">
        <v>1870</v>
      </c>
      <c r="B852" s="70" t="s">
        <v>1376</v>
      </c>
      <c r="C852" s="252" t="s">
        <v>525</v>
      </c>
      <c r="D852" s="256">
        <v>2.15</v>
      </c>
      <c r="E852" s="254">
        <f t="shared" si="14"/>
        <v>2.3650000000000002</v>
      </c>
    </row>
    <row r="853" spans="1:5" x14ac:dyDescent="0.2">
      <c r="A853" s="264">
        <v>1884</v>
      </c>
      <c r="B853" s="70" t="s">
        <v>1377</v>
      </c>
      <c r="C853" s="252" t="s">
        <v>525</v>
      </c>
      <c r="D853" s="256">
        <v>3.3</v>
      </c>
      <c r="E853" s="254">
        <f t="shared" si="14"/>
        <v>3.63</v>
      </c>
    </row>
    <row r="854" spans="1:5" x14ac:dyDescent="0.2">
      <c r="A854" s="264">
        <v>1887</v>
      </c>
      <c r="B854" s="70" t="s">
        <v>1378</v>
      </c>
      <c r="C854" s="252" t="s">
        <v>525</v>
      </c>
      <c r="D854" s="256">
        <v>18.690000000000001</v>
      </c>
      <c r="E854" s="254">
        <f t="shared" si="14"/>
        <v>20.559000000000005</v>
      </c>
    </row>
    <row r="855" spans="1:5" x14ac:dyDescent="0.2">
      <c r="A855" s="264">
        <v>1876</v>
      </c>
      <c r="B855" s="70" t="s">
        <v>1379</v>
      </c>
      <c r="C855" s="252" t="s">
        <v>525</v>
      </c>
      <c r="D855" s="256">
        <v>7.32</v>
      </c>
      <c r="E855" s="254">
        <f t="shared" si="14"/>
        <v>8.0520000000000014</v>
      </c>
    </row>
    <row r="856" spans="1:5" x14ac:dyDescent="0.2">
      <c r="A856" s="264">
        <v>1879</v>
      </c>
      <c r="B856" s="70" t="s">
        <v>1380</v>
      </c>
      <c r="C856" s="252" t="s">
        <v>525</v>
      </c>
      <c r="D856" s="256">
        <v>2.1800000000000002</v>
      </c>
      <c r="E856" s="254">
        <f t="shared" si="14"/>
        <v>2.3980000000000006</v>
      </c>
    </row>
    <row r="857" spans="1:5" x14ac:dyDescent="0.2">
      <c r="A857" s="264">
        <v>1877</v>
      </c>
      <c r="B857" s="70" t="s">
        <v>1381</v>
      </c>
      <c r="C857" s="252" t="s">
        <v>525</v>
      </c>
      <c r="D857" s="256">
        <v>18.72</v>
      </c>
      <c r="E857" s="254">
        <f t="shared" si="14"/>
        <v>20.591999999999999</v>
      </c>
    </row>
    <row r="858" spans="1:5" x14ac:dyDescent="0.2">
      <c r="A858" s="264">
        <v>1878</v>
      </c>
      <c r="B858" s="70" t="s">
        <v>1382</v>
      </c>
      <c r="C858" s="252" t="s">
        <v>525</v>
      </c>
      <c r="D858" s="256">
        <v>37.6</v>
      </c>
      <c r="E858" s="254">
        <f t="shared" si="14"/>
        <v>41.360000000000007</v>
      </c>
    </row>
    <row r="859" spans="1:5" x14ac:dyDescent="0.2">
      <c r="A859" s="264">
        <v>2621</v>
      </c>
      <c r="B859" s="70" t="s">
        <v>1383</v>
      </c>
      <c r="C859" s="252" t="s">
        <v>525</v>
      </c>
      <c r="D859" s="256">
        <v>70.06</v>
      </c>
      <c r="E859" s="254">
        <f t="shared" si="14"/>
        <v>77.066000000000003</v>
      </c>
    </row>
    <row r="860" spans="1:5" x14ac:dyDescent="0.2">
      <c r="A860" s="264">
        <v>2616</v>
      </c>
      <c r="B860" s="70" t="s">
        <v>1384</v>
      </c>
      <c r="C860" s="252" t="s">
        <v>525</v>
      </c>
      <c r="D860" s="256">
        <v>1.98</v>
      </c>
      <c r="E860" s="254">
        <f t="shared" si="14"/>
        <v>2.1779999999999999</v>
      </c>
    </row>
    <row r="861" spans="1:5" x14ac:dyDescent="0.2">
      <c r="A861" s="264">
        <v>2633</v>
      </c>
      <c r="B861" s="70" t="s">
        <v>1385</v>
      </c>
      <c r="C861" s="252" t="s">
        <v>525</v>
      </c>
      <c r="D861" s="256">
        <v>2.2400000000000002</v>
      </c>
      <c r="E861" s="254">
        <f t="shared" si="14"/>
        <v>2.4640000000000004</v>
      </c>
    </row>
    <row r="862" spans="1:5" x14ac:dyDescent="0.2">
      <c r="A862" s="264">
        <v>2617</v>
      </c>
      <c r="B862" s="70" t="s">
        <v>1386</v>
      </c>
      <c r="C862" s="252" t="s">
        <v>525</v>
      </c>
      <c r="D862" s="256">
        <v>3.04</v>
      </c>
      <c r="E862" s="254">
        <f t="shared" si="14"/>
        <v>3.3440000000000003</v>
      </c>
    </row>
    <row r="863" spans="1:5" x14ac:dyDescent="0.2">
      <c r="A863" s="264">
        <v>2618</v>
      </c>
      <c r="B863" s="70" t="s">
        <v>1387</v>
      </c>
      <c r="C863" s="252" t="s">
        <v>525</v>
      </c>
      <c r="D863" s="256">
        <v>6.94</v>
      </c>
      <c r="E863" s="254">
        <f t="shared" si="14"/>
        <v>7.6340000000000012</v>
      </c>
    </row>
    <row r="864" spans="1:5" x14ac:dyDescent="0.2">
      <c r="A864" s="264">
        <v>2632</v>
      </c>
      <c r="B864" s="70" t="s">
        <v>1388</v>
      </c>
      <c r="C864" s="252" t="s">
        <v>525</v>
      </c>
      <c r="D864" s="256">
        <v>8.4600000000000009</v>
      </c>
      <c r="E864" s="254">
        <f t="shared" si="14"/>
        <v>9.3060000000000009</v>
      </c>
    </row>
    <row r="865" spans="1:5" x14ac:dyDescent="0.2">
      <c r="A865" s="264">
        <v>2631</v>
      </c>
      <c r="B865" s="70" t="s">
        <v>1389</v>
      </c>
      <c r="C865" s="252" t="s">
        <v>525</v>
      </c>
      <c r="D865" s="256">
        <v>12.42</v>
      </c>
      <c r="E865" s="254">
        <f t="shared" si="14"/>
        <v>13.662000000000001</v>
      </c>
    </row>
    <row r="866" spans="1:5" x14ac:dyDescent="0.2">
      <c r="A866" s="264">
        <v>2619</v>
      </c>
      <c r="B866" s="70" t="s">
        <v>1390</v>
      </c>
      <c r="C866" s="252" t="s">
        <v>525</v>
      </c>
      <c r="D866" s="256">
        <v>31.46</v>
      </c>
      <c r="E866" s="254">
        <f t="shared" si="14"/>
        <v>34.606000000000002</v>
      </c>
    </row>
    <row r="867" spans="1:5" x14ac:dyDescent="0.2">
      <c r="A867" s="264">
        <v>2620</v>
      </c>
      <c r="B867" s="70" t="s">
        <v>1391</v>
      </c>
      <c r="C867" s="252" t="s">
        <v>525</v>
      </c>
      <c r="D867" s="256">
        <v>41.31</v>
      </c>
      <c r="E867" s="254">
        <f t="shared" si="14"/>
        <v>45.44100000000001</v>
      </c>
    </row>
    <row r="868" spans="1:5" x14ac:dyDescent="0.2">
      <c r="A868" s="264">
        <v>2391</v>
      </c>
      <c r="B868" s="70" t="s">
        <v>1392</v>
      </c>
      <c r="C868" s="252" t="s">
        <v>525</v>
      </c>
      <c r="D868" s="256">
        <v>313.22000000000003</v>
      </c>
      <c r="E868" s="254">
        <f t="shared" si="14"/>
        <v>344.54200000000003</v>
      </c>
    </row>
    <row r="869" spans="1:5" x14ac:dyDescent="0.2">
      <c r="A869" s="264">
        <v>2374</v>
      </c>
      <c r="B869" s="70" t="s">
        <v>1393</v>
      </c>
      <c r="C869" s="252" t="s">
        <v>525</v>
      </c>
      <c r="D869" s="256">
        <v>355.35</v>
      </c>
      <c r="E869" s="254">
        <f t="shared" si="14"/>
        <v>390.88500000000005</v>
      </c>
    </row>
    <row r="870" spans="1:5" x14ac:dyDescent="0.2">
      <c r="A870" s="264">
        <v>2377</v>
      </c>
      <c r="B870" s="70" t="s">
        <v>1394</v>
      </c>
      <c r="C870" s="252" t="s">
        <v>525</v>
      </c>
      <c r="D870" s="256">
        <v>498.69</v>
      </c>
      <c r="E870" s="254">
        <f t="shared" si="14"/>
        <v>548.55900000000008</v>
      </c>
    </row>
    <row r="871" spans="1:5" x14ac:dyDescent="0.2">
      <c r="A871" s="264">
        <v>34686</v>
      </c>
      <c r="B871" s="70" t="s">
        <v>1395</v>
      </c>
      <c r="C871" s="252" t="s">
        <v>525</v>
      </c>
      <c r="D871" s="256">
        <v>12.12</v>
      </c>
      <c r="E871" s="254">
        <f t="shared" si="14"/>
        <v>13.332000000000001</v>
      </c>
    </row>
    <row r="872" spans="1:5" x14ac:dyDescent="0.2">
      <c r="A872" s="264">
        <v>34616</v>
      </c>
      <c r="B872" s="70" t="s">
        <v>1396</v>
      </c>
      <c r="C872" s="252" t="s">
        <v>525</v>
      </c>
      <c r="D872" s="256">
        <v>46.87</v>
      </c>
      <c r="E872" s="254">
        <f t="shared" si="14"/>
        <v>51.557000000000002</v>
      </c>
    </row>
    <row r="873" spans="1:5" x14ac:dyDescent="0.2">
      <c r="A873" s="264">
        <v>34623</v>
      </c>
      <c r="B873" s="70" t="s">
        <v>1397</v>
      </c>
      <c r="C873" s="252" t="s">
        <v>525</v>
      </c>
      <c r="D873" s="256">
        <v>46.15</v>
      </c>
      <c r="E873" s="254">
        <f t="shared" si="14"/>
        <v>50.765000000000001</v>
      </c>
    </row>
    <row r="874" spans="1:5" x14ac:dyDescent="0.2">
      <c r="A874" s="264">
        <v>34653</v>
      </c>
      <c r="B874" s="70" t="s">
        <v>1398</v>
      </c>
      <c r="C874" s="252" t="s">
        <v>525</v>
      </c>
      <c r="D874" s="256">
        <v>8.17</v>
      </c>
      <c r="E874" s="254">
        <f t="shared" si="14"/>
        <v>8.9870000000000001</v>
      </c>
    </row>
    <row r="875" spans="1:5" x14ac:dyDescent="0.2">
      <c r="A875" s="264">
        <v>34709</v>
      </c>
      <c r="B875" s="70" t="s">
        <v>1399</v>
      </c>
      <c r="C875" s="252" t="s">
        <v>525</v>
      </c>
      <c r="D875" s="256">
        <v>57.42</v>
      </c>
      <c r="E875" s="254">
        <f t="shared" si="14"/>
        <v>63.162000000000006</v>
      </c>
    </row>
    <row r="876" spans="1:5" x14ac:dyDescent="0.2">
      <c r="A876" s="264">
        <v>34714</v>
      </c>
      <c r="B876" s="70" t="s">
        <v>1400</v>
      </c>
      <c r="C876" s="252" t="s">
        <v>525</v>
      </c>
      <c r="D876" s="256">
        <v>68.58</v>
      </c>
      <c r="E876" s="254">
        <f t="shared" si="14"/>
        <v>75.438000000000002</v>
      </c>
    </row>
    <row r="877" spans="1:5" x14ac:dyDescent="0.2">
      <c r="A877" s="264">
        <v>2388</v>
      </c>
      <c r="B877" s="70" t="s">
        <v>1401</v>
      </c>
      <c r="C877" s="252" t="s">
        <v>525</v>
      </c>
      <c r="D877" s="256">
        <v>56.99</v>
      </c>
      <c r="E877" s="254">
        <f t="shared" si="14"/>
        <v>62.689000000000007</v>
      </c>
    </row>
    <row r="878" spans="1:5" x14ac:dyDescent="0.2">
      <c r="A878" s="264">
        <v>34606</v>
      </c>
      <c r="B878" s="70" t="s">
        <v>1402</v>
      </c>
      <c r="C878" s="252" t="s">
        <v>525</v>
      </c>
      <c r="D878" s="256">
        <v>87.42</v>
      </c>
      <c r="E878" s="254">
        <f t="shared" si="14"/>
        <v>96.162000000000006</v>
      </c>
    </row>
    <row r="879" spans="1:5" x14ac:dyDescent="0.2">
      <c r="A879" s="264">
        <v>34689</v>
      </c>
      <c r="B879" s="70" t="s">
        <v>1403</v>
      </c>
      <c r="C879" s="252" t="s">
        <v>525</v>
      </c>
      <c r="D879" s="256">
        <v>27.83</v>
      </c>
      <c r="E879" s="254">
        <f t="shared" si="14"/>
        <v>30.613</v>
      </c>
    </row>
    <row r="880" spans="1:5" x14ac:dyDescent="0.2">
      <c r="A880" s="264">
        <v>2370</v>
      </c>
      <c r="B880" s="70" t="s">
        <v>1404</v>
      </c>
      <c r="C880" s="252" t="s">
        <v>525</v>
      </c>
      <c r="D880" s="256">
        <v>10.59</v>
      </c>
      <c r="E880" s="254">
        <f t="shared" si="14"/>
        <v>11.649000000000001</v>
      </c>
    </row>
    <row r="881" spans="1:5" x14ac:dyDescent="0.2">
      <c r="A881" s="264">
        <v>2386</v>
      </c>
      <c r="B881" s="70" t="s">
        <v>1405</v>
      </c>
      <c r="C881" s="252" t="s">
        <v>525</v>
      </c>
      <c r="D881" s="256">
        <v>17.760000000000002</v>
      </c>
      <c r="E881" s="254">
        <f t="shared" si="14"/>
        <v>19.536000000000005</v>
      </c>
    </row>
    <row r="882" spans="1:5" x14ac:dyDescent="0.2">
      <c r="A882" s="264">
        <v>2392</v>
      </c>
      <c r="B882" s="70" t="s">
        <v>1406</v>
      </c>
      <c r="C882" s="252" t="s">
        <v>525</v>
      </c>
      <c r="D882" s="256">
        <v>71.09</v>
      </c>
      <c r="E882" s="254">
        <f t="shared" si="14"/>
        <v>78.199000000000012</v>
      </c>
    </row>
    <row r="883" spans="1:5" x14ac:dyDescent="0.2">
      <c r="A883" s="264">
        <v>2373</v>
      </c>
      <c r="B883" s="70" t="s">
        <v>1407</v>
      </c>
      <c r="C883" s="252" t="s">
        <v>525</v>
      </c>
      <c r="D883" s="256">
        <v>100.16</v>
      </c>
      <c r="E883" s="254">
        <f t="shared" si="14"/>
        <v>110.176</v>
      </c>
    </row>
    <row r="884" spans="1:5" x14ac:dyDescent="0.2">
      <c r="A884" s="264">
        <v>39465</v>
      </c>
      <c r="B884" s="70" t="s">
        <v>1408</v>
      </c>
      <c r="C884" s="252" t="s">
        <v>525</v>
      </c>
      <c r="D884" s="256">
        <v>61.18</v>
      </c>
      <c r="E884" s="254">
        <f t="shared" si="14"/>
        <v>67.298000000000002</v>
      </c>
    </row>
    <row r="885" spans="1:5" x14ac:dyDescent="0.2">
      <c r="A885" s="264">
        <v>39466</v>
      </c>
      <c r="B885" s="70" t="s">
        <v>1409</v>
      </c>
      <c r="C885" s="252" t="s">
        <v>525</v>
      </c>
      <c r="D885" s="256">
        <v>68.83</v>
      </c>
      <c r="E885" s="254">
        <f t="shared" si="14"/>
        <v>75.713000000000008</v>
      </c>
    </row>
    <row r="886" spans="1:5" x14ac:dyDescent="0.2">
      <c r="A886" s="264">
        <v>39467</v>
      </c>
      <c r="B886" s="70" t="s">
        <v>1410</v>
      </c>
      <c r="C886" s="252" t="s">
        <v>525</v>
      </c>
      <c r="D886" s="256">
        <v>88.04</v>
      </c>
      <c r="E886" s="254">
        <f t="shared" si="14"/>
        <v>96.844000000000008</v>
      </c>
    </row>
    <row r="887" spans="1:5" x14ac:dyDescent="0.2">
      <c r="A887" s="264">
        <v>39468</v>
      </c>
      <c r="B887" s="70" t="s">
        <v>1411</v>
      </c>
      <c r="C887" s="252" t="s">
        <v>525</v>
      </c>
      <c r="D887" s="256">
        <v>156.5</v>
      </c>
      <c r="E887" s="254">
        <f t="shared" si="14"/>
        <v>172.15</v>
      </c>
    </row>
    <row r="888" spans="1:5" x14ac:dyDescent="0.2">
      <c r="A888" s="264">
        <v>39449</v>
      </c>
      <c r="B888" s="70" t="s">
        <v>1412</v>
      </c>
      <c r="C888" s="252" t="s">
        <v>525</v>
      </c>
      <c r="D888" s="256">
        <v>289.89</v>
      </c>
      <c r="E888" s="254">
        <f t="shared" si="14"/>
        <v>318.87900000000002</v>
      </c>
    </row>
    <row r="889" spans="1:5" x14ac:dyDescent="0.2">
      <c r="A889" s="264">
        <v>39456</v>
      </c>
      <c r="B889" s="70" t="s">
        <v>1413</v>
      </c>
      <c r="C889" s="252" t="s">
        <v>525</v>
      </c>
      <c r="D889" s="256">
        <v>143.55000000000001</v>
      </c>
      <c r="E889" s="254">
        <f t="shared" si="14"/>
        <v>157.90500000000003</v>
      </c>
    </row>
    <row r="890" spans="1:5" x14ac:dyDescent="0.2">
      <c r="A890" s="264">
        <v>39457</v>
      </c>
      <c r="B890" s="70" t="s">
        <v>1414</v>
      </c>
      <c r="C890" s="252" t="s">
        <v>525</v>
      </c>
      <c r="D890" s="256">
        <v>156.49</v>
      </c>
      <c r="E890" s="254">
        <f t="shared" si="14"/>
        <v>172.13900000000001</v>
      </c>
    </row>
    <row r="891" spans="1:5" x14ac:dyDescent="0.2">
      <c r="A891" s="264">
        <v>39464</v>
      </c>
      <c r="B891" s="70" t="s">
        <v>1415</v>
      </c>
      <c r="C891" s="252" t="s">
        <v>525</v>
      </c>
      <c r="D891" s="256">
        <v>469.6</v>
      </c>
      <c r="E891" s="254">
        <f t="shared" si="14"/>
        <v>516.56000000000006</v>
      </c>
    </row>
    <row r="892" spans="1:5" x14ac:dyDescent="0.2">
      <c r="A892" s="264">
        <v>2685</v>
      </c>
      <c r="B892" s="70" t="s">
        <v>1416</v>
      </c>
      <c r="C892" s="252" t="s">
        <v>593</v>
      </c>
      <c r="D892" s="256">
        <v>4.0199999999999996</v>
      </c>
      <c r="E892" s="254">
        <f t="shared" si="14"/>
        <v>4.4219999999999997</v>
      </c>
    </row>
    <row r="893" spans="1:5" x14ac:dyDescent="0.2">
      <c r="A893" s="264">
        <v>2680</v>
      </c>
      <c r="B893" s="70" t="s">
        <v>1417</v>
      </c>
      <c r="C893" s="252" t="s">
        <v>593</v>
      </c>
      <c r="D893" s="256">
        <v>5.89</v>
      </c>
      <c r="E893" s="254">
        <f t="shared" si="14"/>
        <v>6.4790000000000001</v>
      </c>
    </row>
    <row r="894" spans="1:5" x14ac:dyDescent="0.2">
      <c r="A894" s="264">
        <v>2684</v>
      </c>
      <c r="B894" s="70" t="s">
        <v>1418</v>
      </c>
      <c r="C894" s="252" t="s">
        <v>593</v>
      </c>
      <c r="D894" s="256">
        <v>5.36</v>
      </c>
      <c r="E894" s="254">
        <f t="shared" si="14"/>
        <v>5.8960000000000008</v>
      </c>
    </row>
    <row r="895" spans="1:5" x14ac:dyDescent="0.2">
      <c r="A895" s="264">
        <v>2681</v>
      </c>
      <c r="B895" s="70" t="s">
        <v>1419</v>
      </c>
      <c r="C895" s="252" t="s">
        <v>593</v>
      </c>
      <c r="D895" s="256">
        <v>9.6300000000000008</v>
      </c>
      <c r="E895" s="254">
        <f t="shared" si="14"/>
        <v>10.593000000000002</v>
      </c>
    </row>
    <row r="896" spans="1:5" x14ac:dyDescent="0.2">
      <c r="A896" s="264">
        <v>2682</v>
      </c>
      <c r="B896" s="70" t="s">
        <v>1420</v>
      </c>
      <c r="C896" s="252" t="s">
        <v>593</v>
      </c>
      <c r="D896" s="256">
        <v>14.05</v>
      </c>
      <c r="E896" s="254">
        <f t="shared" si="14"/>
        <v>15.455000000000002</v>
      </c>
    </row>
    <row r="897" spans="1:5" x14ac:dyDescent="0.2">
      <c r="A897" s="264">
        <v>2686</v>
      </c>
      <c r="B897" s="70" t="s">
        <v>1421</v>
      </c>
      <c r="C897" s="252" t="s">
        <v>593</v>
      </c>
      <c r="D897" s="256">
        <v>17.62</v>
      </c>
      <c r="E897" s="254">
        <f t="shared" si="14"/>
        <v>19.382000000000001</v>
      </c>
    </row>
    <row r="898" spans="1:5" x14ac:dyDescent="0.2">
      <c r="A898" s="264">
        <v>2674</v>
      </c>
      <c r="B898" s="70" t="s">
        <v>1422</v>
      </c>
      <c r="C898" s="252" t="s">
        <v>593</v>
      </c>
      <c r="D898" s="256">
        <v>2.57</v>
      </c>
      <c r="E898" s="254">
        <f t="shared" si="14"/>
        <v>2.827</v>
      </c>
    </row>
    <row r="899" spans="1:5" x14ac:dyDescent="0.2">
      <c r="A899" s="264">
        <v>2683</v>
      </c>
      <c r="B899" s="70" t="s">
        <v>1423</v>
      </c>
      <c r="C899" s="252" t="s">
        <v>593</v>
      </c>
      <c r="D899" s="256">
        <v>27.77</v>
      </c>
      <c r="E899" s="254">
        <f t="shared" si="14"/>
        <v>30.547000000000001</v>
      </c>
    </row>
    <row r="900" spans="1:5" x14ac:dyDescent="0.2">
      <c r="A900" s="264">
        <v>40401</v>
      </c>
      <c r="B900" s="70" t="s">
        <v>1424</v>
      </c>
      <c r="C900" s="252" t="s">
        <v>593</v>
      </c>
      <c r="D900" s="256">
        <v>2.13</v>
      </c>
      <c r="E900" s="254">
        <f t="shared" si="14"/>
        <v>2.343</v>
      </c>
    </row>
    <row r="901" spans="1:5" x14ac:dyDescent="0.2">
      <c r="A901" s="264">
        <v>40402</v>
      </c>
      <c r="B901" s="70" t="s">
        <v>1425</v>
      </c>
      <c r="C901" s="252" t="s">
        <v>593</v>
      </c>
      <c r="D901" s="256">
        <v>2.74</v>
      </c>
      <c r="E901" s="254">
        <f t="shared" si="14"/>
        <v>3.0140000000000007</v>
      </c>
    </row>
    <row r="902" spans="1:5" x14ac:dyDescent="0.2">
      <c r="A902" s="264">
        <v>40400</v>
      </c>
      <c r="B902" s="70" t="s">
        <v>1426</v>
      </c>
      <c r="C902" s="252" t="s">
        <v>593</v>
      </c>
      <c r="D902" s="256">
        <v>1.45</v>
      </c>
      <c r="E902" s="254">
        <f t="shared" si="14"/>
        <v>1.595</v>
      </c>
    </row>
    <row r="903" spans="1:5" x14ac:dyDescent="0.2">
      <c r="A903" s="264">
        <v>2504</v>
      </c>
      <c r="B903" s="70" t="s">
        <v>1427</v>
      </c>
      <c r="C903" s="252" t="s">
        <v>593</v>
      </c>
      <c r="D903" s="256">
        <v>5.09</v>
      </c>
      <c r="E903" s="254">
        <f t="shared" si="14"/>
        <v>5.5990000000000002</v>
      </c>
    </row>
    <row r="904" spans="1:5" x14ac:dyDescent="0.2">
      <c r="A904" s="264">
        <v>2501</v>
      </c>
      <c r="B904" s="70" t="s">
        <v>1428</v>
      </c>
      <c r="C904" s="252" t="s">
        <v>593</v>
      </c>
      <c r="D904" s="256">
        <v>6.68</v>
      </c>
      <c r="E904" s="254">
        <f t="shared" si="14"/>
        <v>7.3479999999999999</v>
      </c>
    </row>
    <row r="905" spans="1:5" x14ac:dyDescent="0.2">
      <c r="A905" s="264">
        <v>2502</v>
      </c>
      <c r="B905" s="70" t="s">
        <v>1429</v>
      </c>
      <c r="C905" s="252" t="s">
        <v>593</v>
      </c>
      <c r="D905" s="256">
        <v>10.07</v>
      </c>
      <c r="E905" s="254">
        <f t="shared" si="14"/>
        <v>11.077000000000002</v>
      </c>
    </row>
    <row r="906" spans="1:5" x14ac:dyDescent="0.2">
      <c r="A906" s="264">
        <v>2503</v>
      </c>
      <c r="B906" s="70" t="s">
        <v>1430</v>
      </c>
      <c r="C906" s="252" t="s">
        <v>593</v>
      </c>
      <c r="D906" s="256">
        <v>12.97</v>
      </c>
      <c r="E906" s="254">
        <f t="shared" si="14"/>
        <v>14.267000000000001</v>
      </c>
    </row>
    <row r="907" spans="1:5" x14ac:dyDescent="0.2">
      <c r="A907" s="264">
        <v>2500</v>
      </c>
      <c r="B907" s="70" t="s">
        <v>1431</v>
      </c>
      <c r="C907" s="252" t="s">
        <v>593</v>
      </c>
      <c r="D907" s="256">
        <v>17.27</v>
      </c>
      <c r="E907" s="254">
        <f t="shared" si="14"/>
        <v>18.997</v>
      </c>
    </row>
    <row r="908" spans="1:5" x14ac:dyDescent="0.2">
      <c r="A908" s="264">
        <v>2505</v>
      </c>
      <c r="B908" s="70" t="s">
        <v>1432</v>
      </c>
      <c r="C908" s="252" t="s">
        <v>593</v>
      </c>
      <c r="D908" s="256">
        <v>26.92</v>
      </c>
      <c r="E908" s="254">
        <f t="shared" si="14"/>
        <v>29.612000000000005</v>
      </c>
    </row>
    <row r="909" spans="1:5" x14ac:dyDescent="0.2">
      <c r="A909" s="264">
        <v>2688</v>
      </c>
      <c r="B909" s="70" t="s">
        <v>1433</v>
      </c>
      <c r="C909" s="252" t="s">
        <v>593</v>
      </c>
      <c r="D909" s="256">
        <v>1.35</v>
      </c>
      <c r="E909" s="254">
        <f t="shared" si="14"/>
        <v>1.4850000000000003</v>
      </c>
    </row>
    <row r="910" spans="1:5" x14ac:dyDescent="0.2">
      <c r="A910" s="264">
        <v>2690</v>
      </c>
      <c r="B910" s="70" t="s">
        <v>1434</v>
      </c>
      <c r="C910" s="252" t="s">
        <v>593</v>
      </c>
      <c r="D910" s="256">
        <v>2.3199999999999998</v>
      </c>
      <c r="E910" s="254">
        <f t="shared" ref="E910:E973" si="15">D910*1.1</f>
        <v>2.552</v>
      </c>
    </row>
    <row r="911" spans="1:5" x14ac:dyDescent="0.2">
      <c r="A911" s="264">
        <v>39244</v>
      </c>
      <c r="B911" s="70" t="s">
        <v>1435</v>
      </c>
      <c r="C911" s="252" t="s">
        <v>593</v>
      </c>
      <c r="D911" s="256">
        <v>2.06</v>
      </c>
      <c r="E911" s="254">
        <f t="shared" si="15"/>
        <v>2.2660000000000005</v>
      </c>
    </row>
    <row r="912" spans="1:5" x14ac:dyDescent="0.2">
      <c r="A912" s="264">
        <v>39245</v>
      </c>
      <c r="B912" s="70" t="s">
        <v>1436</v>
      </c>
      <c r="C912" s="252" t="s">
        <v>593</v>
      </c>
      <c r="D912" s="256">
        <v>3.97</v>
      </c>
      <c r="E912" s="254">
        <f t="shared" si="15"/>
        <v>4.3670000000000009</v>
      </c>
    </row>
    <row r="913" spans="1:5" x14ac:dyDescent="0.2">
      <c r="A913" s="264">
        <v>2446</v>
      </c>
      <c r="B913" s="70" t="s">
        <v>1437</v>
      </c>
      <c r="C913" s="252" t="s">
        <v>593</v>
      </c>
      <c r="D913" s="256">
        <v>5.33</v>
      </c>
      <c r="E913" s="254">
        <f t="shared" si="15"/>
        <v>5.8630000000000004</v>
      </c>
    </row>
    <row r="914" spans="1:5" x14ac:dyDescent="0.2">
      <c r="A914" s="264">
        <v>2442</v>
      </c>
      <c r="B914" s="70" t="s">
        <v>1438</v>
      </c>
      <c r="C914" s="252" t="s">
        <v>593</v>
      </c>
      <c r="D914" s="256">
        <v>7.46</v>
      </c>
      <c r="E914" s="254">
        <f t="shared" si="15"/>
        <v>8.2060000000000013</v>
      </c>
    </row>
    <row r="915" spans="1:5" x14ac:dyDescent="0.2">
      <c r="A915" s="264">
        <v>39246</v>
      </c>
      <c r="B915" s="70" t="s">
        <v>1439</v>
      </c>
      <c r="C915" s="252" t="s">
        <v>593</v>
      </c>
      <c r="D915" s="256">
        <v>3.71</v>
      </c>
      <c r="E915" s="254">
        <f t="shared" si="15"/>
        <v>4.0810000000000004</v>
      </c>
    </row>
    <row r="916" spans="1:5" x14ac:dyDescent="0.2">
      <c r="A916" s="264">
        <v>39247</v>
      </c>
      <c r="B916" s="70" t="s">
        <v>1440</v>
      </c>
      <c r="C916" s="252" t="s">
        <v>593</v>
      </c>
      <c r="D916" s="256">
        <v>3.23</v>
      </c>
      <c r="E916" s="254">
        <f t="shared" si="15"/>
        <v>3.5530000000000004</v>
      </c>
    </row>
    <row r="917" spans="1:5" x14ac:dyDescent="0.2">
      <c r="A917" s="264">
        <v>39248</v>
      </c>
      <c r="B917" s="70" t="s">
        <v>1441</v>
      </c>
      <c r="C917" s="252" t="s">
        <v>593</v>
      </c>
      <c r="D917" s="256">
        <v>10.4</v>
      </c>
      <c r="E917" s="254">
        <f t="shared" si="15"/>
        <v>11.440000000000001</v>
      </c>
    </row>
    <row r="918" spans="1:5" x14ac:dyDescent="0.2">
      <c r="A918" s="264">
        <v>38091</v>
      </c>
      <c r="B918" s="70" t="s">
        <v>1442</v>
      </c>
      <c r="C918" s="252" t="s">
        <v>525</v>
      </c>
      <c r="D918" s="256">
        <v>1.82</v>
      </c>
      <c r="E918" s="254">
        <f t="shared" si="15"/>
        <v>2.0020000000000002</v>
      </c>
    </row>
    <row r="919" spans="1:5" x14ac:dyDescent="0.2">
      <c r="A919" s="264">
        <v>38095</v>
      </c>
      <c r="B919" s="70" t="s">
        <v>1443</v>
      </c>
      <c r="C919" s="252" t="s">
        <v>525</v>
      </c>
      <c r="D919" s="256">
        <v>3.85</v>
      </c>
      <c r="E919" s="254">
        <f t="shared" si="15"/>
        <v>4.2350000000000003</v>
      </c>
    </row>
    <row r="920" spans="1:5" x14ac:dyDescent="0.2">
      <c r="A920" s="264">
        <v>38092</v>
      </c>
      <c r="B920" s="70" t="s">
        <v>1444</v>
      </c>
      <c r="C920" s="252" t="s">
        <v>525</v>
      </c>
      <c r="D920" s="256">
        <v>1.72</v>
      </c>
      <c r="E920" s="254">
        <f t="shared" si="15"/>
        <v>1.8920000000000001</v>
      </c>
    </row>
    <row r="921" spans="1:5" x14ac:dyDescent="0.2">
      <c r="A921" s="264">
        <v>38093</v>
      </c>
      <c r="B921" s="70" t="s">
        <v>1445</v>
      </c>
      <c r="C921" s="252" t="s">
        <v>525</v>
      </c>
      <c r="D921" s="256">
        <v>1.78</v>
      </c>
      <c r="E921" s="254">
        <f t="shared" si="15"/>
        <v>1.9580000000000002</v>
      </c>
    </row>
    <row r="922" spans="1:5" x14ac:dyDescent="0.2">
      <c r="A922" s="264">
        <v>38096</v>
      </c>
      <c r="B922" s="70" t="s">
        <v>1446</v>
      </c>
      <c r="C922" s="252" t="s">
        <v>525</v>
      </c>
      <c r="D922" s="256">
        <v>4.1399999999999997</v>
      </c>
      <c r="E922" s="254">
        <f t="shared" si="15"/>
        <v>4.5540000000000003</v>
      </c>
    </row>
    <row r="923" spans="1:5" x14ac:dyDescent="0.2">
      <c r="A923" s="264">
        <v>38094</v>
      </c>
      <c r="B923" s="70" t="s">
        <v>1447</v>
      </c>
      <c r="C923" s="252" t="s">
        <v>525</v>
      </c>
      <c r="D923" s="256">
        <v>2.1800000000000002</v>
      </c>
      <c r="E923" s="254">
        <f t="shared" si="15"/>
        <v>2.3980000000000006</v>
      </c>
    </row>
    <row r="924" spans="1:5" x14ac:dyDescent="0.2">
      <c r="A924" s="264">
        <v>38097</v>
      </c>
      <c r="B924" s="70" t="s">
        <v>1448</v>
      </c>
      <c r="C924" s="252" t="s">
        <v>525</v>
      </c>
      <c r="D924" s="256">
        <v>4.4400000000000004</v>
      </c>
      <c r="E924" s="254">
        <f t="shared" si="15"/>
        <v>4.8840000000000012</v>
      </c>
    </row>
    <row r="925" spans="1:5" x14ac:dyDescent="0.2">
      <c r="A925" s="264">
        <v>38098</v>
      </c>
      <c r="B925" s="70" t="s">
        <v>1449</v>
      </c>
      <c r="C925" s="252" t="s">
        <v>525</v>
      </c>
      <c r="D925" s="256">
        <v>4.4400000000000004</v>
      </c>
      <c r="E925" s="254">
        <f t="shared" si="15"/>
        <v>4.8840000000000012</v>
      </c>
    </row>
    <row r="926" spans="1:5" x14ac:dyDescent="0.2">
      <c r="A926" s="264">
        <v>20111</v>
      </c>
      <c r="B926" s="70" t="s">
        <v>1450</v>
      </c>
      <c r="C926" s="252" t="s">
        <v>525</v>
      </c>
      <c r="D926" s="256">
        <v>6.4</v>
      </c>
      <c r="E926" s="254">
        <f t="shared" si="15"/>
        <v>7.0400000000000009</v>
      </c>
    </row>
    <row r="927" spans="1:5" x14ac:dyDescent="0.2">
      <c r="A927" s="264">
        <v>404</v>
      </c>
      <c r="B927" s="70" t="s">
        <v>1451</v>
      </c>
      <c r="C927" s="252" t="s">
        <v>593</v>
      </c>
      <c r="D927" s="256">
        <v>0.87</v>
      </c>
      <c r="E927" s="254">
        <f t="shared" si="15"/>
        <v>0.95700000000000007</v>
      </c>
    </row>
    <row r="928" spans="1:5" x14ac:dyDescent="0.2">
      <c r="A928" s="264">
        <v>38114</v>
      </c>
      <c r="B928" s="70" t="s">
        <v>1452</v>
      </c>
      <c r="C928" s="252" t="s">
        <v>525</v>
      </c>
      <c r="D928" s="256">
        <v>13.37</v>
      </c>
      <c r="E928" s="254">
        <f t="shared" si="15"/>
        <v>14.707000000000001</v>
      </c>
    </row>
    <row r="929" spans="1:5" x14ac:dyDescent="0.2">
      <c r="A929" s="264">
        <v>38064</v>
      </c>
      <c r="B929" s="70" t="s">
        <v>1453</v>
      </c>
      <c r="C929" s="252" t="s">
        <v>525</v>
      </c>
      <c r="D929" s="256">
        <v>14.95</v>
      </c>
      <c r="E929" s="254">
        <f t="shared" si="15"/>
        <v>16.445</v>
      </c>
    </row>
    <row r="930" spans="1:5" x14ac:dyDescent="0.2">
      <c r="A930" s="264">
        <v>38078</v>
      </c>
      <c r="B930" s="70" t="s">
        <v>1454</v>
      </c>
      <c r="C930" s="252" t="s">
        <v>525</v>
      </c>
      <c r="D930" s="256">
        <v>12.37</v>
      </c>
      <c r="E930" s="254">
        <f t="shared" si="15"/>
        <v>13.607000000000001</v>
      </c>
    </row>
    <row r="931" spans="1:5" x14ac:dyDescent="0.2">
      <c r="A931" s="264">
        <v>38113</v>
      </c>
      <c r="B931" s="70" t="s">
        <v>1455</v>
      </c>
      <c r="C931" s="252" t="s">
        <v>525</v>
      </c>
      <c r="D931" s="256">
        <v>6.72</v>
      </c>
      <c r="E931" s="254">
        <f t="shared" si="15"/>
        <v>7.3920000000000003</v>
      </c>
    </row>
    <row r="932" spans="1:5" x14ac:dyDescent="0.2">
      <c r="A932" s="264">
        <v>38063</v>
      </c>
      <c r="B932" s="70" t="s">
        <v>1456</v>
      </c>
      <c r="C932" s="252" t="s">
        <v>525</v>
      </c>
      <c r="D932" s="256">
        <v>7.21</v>
      </c>
      <c r="E932" s="254">
        <f t="shared" si="15"/>
        <v>7.9310000000000009</v>
      </c>
    </row>
    <row r="933" spans="1:5" x14ac:dyDescent="0.2">
      <c r="A933" s="264">
        <v>38080</v>
      </c>
      <c r="B933" s="70" t="s">
        <v>1457</v>
      </c>
      <c r="C933" s="252" t="s">
        <v>525</v>
      </c>
      <c r="D933" s="256">
        <v>21.49</v>
      </c>
      <c r="E933" s="254">
        <f t="shared" si="15"/>
        <v>23.638999999999999</v>
      </c>
    </row>
    <row r="934" spans="1:5" x14ac:dyDescent="0.2">
      <c r="A934" s="264">
        <v>38069</v>
      </c>
      <c r="B934" s="70" t="s">
        <v>1458</v>
      </c>
      <c r="C934" s="252" t="s">
        <v>525</v>
      </c>
      <c r="D934" s="256">
        <v>11.75</v>
      </c>
      <c r="E934" s="254">
        <f t="shared" si="15"/>
        <v>12.925000000000001</v>
      </c>
    </row>
    <row r="935" spans="1:5" x14ac:dyDescent="0.2">
      <c r="A935" s="264">
        <v>38077</v>
      </c>
      <c r="B935" s="70" t="s">
        <v>1459</v>
      </c>
      <c r="C935" s="252" t="s">
        <v>525</v>
      </c>
      <c r="D935" s="256">
        <v>11.48</v>
      </c>
      <c r="E935" s="254">
        <f t="shared" si="15"/>
        <v>12.628000000000002</v>
      </c>
    </row>
    <row r="936" spans="1:5" x14ac:dyDescent="0.2">
      <c r="A936" s="264">
        <v>38073</v>
      </c>
      <c r="B936" s="70" t="s">
        <v>1460</v>
      </c>
      <c r="C936" s="252" t="s">
        <v>525</v>
      </c>
      <c r="D936" s="256">
        <v>17.489999999999998</v>
      </c>
      <c r="E936" s="254">
        <f t="shared" si="15"/>
        <v>19.239000000000001</v>
      </c>
    </row>
    <row r="937" spans="1:5" x14ac:dyDescent="0.2">
      <c r="A937" s="264">
        <v>38112</v>
      </c>
      <c r="B937" s="70" t="s">
        <v>1461</v>
      </c>
      <c r="C937" s="252" t="s">
        <v>525</v>
      </c>
      <c r="D937" s="256">
        <v>5.16</v>
      </c>
      <c r="E937" s="254">
        <f t="shared" si="15"/>
        <v>5.676000000000001</v>
      </c>
    </row>
    <row r="938" spans="1:5" x14ac:dyDescent="0.2">
      <c r="A938" s="264">
        <v>38062</v>
      </c>
      <c r="B938" s="70" t="s">
        <v>1462</v>
      </c>
      <c r="C938" s="252" t="s">
        <v>525</v>
      </c>
      <c r="D938" s="256">
        <v>5.29</v>
      </c>
      <c r="E938" s="254">
        <f t="shared" si="15"/>
        <v>5.8190000000000008</v>
      </c>
    </row>
    <row r="939" spans="1:5" x14ac:dyDescent="0.2">
      <c r="A939" s="264">
        <v>12128</v>
      </c>
      <c r="B939" s="70" t="s">
        <v>1463</v>
      </c>
      <c r="C939" s="252" t="s">
        <v>525</v>
      </c>
      <c r="D939" s="256">
        <v>7.08</v>
      </c>
      <c r="E939" s="254">
        <f t="shared" si="15"/>
        <v>7.7880000000000011</v>
      </c>
    </row>
    <row r="940" spans="1:5" x14ac:dyDescent="0.2">
      <c r="A940" s="264">
        <v>12129</v>
      </c>
      <c r="B940" s="70" t="s">
        <v>1464</v>
      </c>
      <c r="C940" s="252" t="s">
        <v>525</v>
      </c>
      <c r="D940" s="256">
        <v>9.36</v>
      </c>
      <c r="E940" s="254">
        <f t="shared" si="15"/>
        <v>10.295999999999999</v>
      </c>
    </row>
    <row r="941" spans="1:5" x14ac:dyDescent="0.2">
      <c r="A941" s="264">
        <v>38081</v>
      </c>
      <c r="B941" s="70" t="s">
        <v>1465</v>
      </c>
      <c r="C941" s="252" t="s">
        <v>525</v>
      </c>
      <c r="D941" s="256">
        <v>18.23</v>
      </c>
      <c r="E941" s="254">
        <f t="shared" si="15"/>
        <v>20.053000000000001</v>
      </c>
    </row>
    <row r="942" spans="1:5" x14ac:dyDescent="0.2">
      <c r="A942" s="264">
        <v>38070</v>
      </c>
      <c r="B942" s="70" t="s">
        <v>1466</v>
      </c>
      <c r="C942" s="252" t="s">
        <v>525</v>
      </c>
      <c r="D942" s="256">
        <v>12.56</v>
      </c>
      <c r="E942" s="254">
        <f t="shared" si="15"/>
        <v>13.816000000000003</v>
      </c>
    </row>
    <row r="943" spans="1:5" x14ac:dyDescent="0.2">
      <c r="A943" s="264">
        <v>38074</v>
      </c>
      <c r="B943" s="70" t="s">
        <v>1467</v>
      </c>
      <c r="C943" s="252" t="s">
        <v>525</v>
      </c>
      <c r="D943" s="256">
        <v>19.09</v>
      </c>
      <c r="E943" s="254">
        <f t="shared" si="15"/>
        <v>20.999000000000002</v>
      </c>
    </row>
    <row r="944" spans="1:5" x14ac:dyDescent="0.2">
      <c r="A944" s="264">
        <v>38079</v>
      </c>
      <c r="B944" s="70" t="s">
        <v>1468</v>
      </c>
      <c r="C944" s="252" t="s">
        <v>525</v>
      </c>
      <c r="D944" s="256">
        <v>16.39</v>
      </c>
      <c r="E944" s="254">
        <f t="shared" si="15"/>
        <v>18.029000000000003</v>
      </c>
    </row>
    <row r="945" spans="1:5" x14ac:dyDescent="0.2">
      <c r="A945" s="264">
        <v>38072</v>
      </c>
      <c r="B945" s="70" t="s">
        <v>1469</v>
      </c>
      <c r="C945" s="252" t="s">
        <v>525</v>
      </c>
      <c r="D945" s="256">
        <v>15.75</v>
      </c>
      <c r="E945" s="254">
        <f t="shared" si="15"/>
        <v>17.325000000000003</v>
      </c>
    </row>
    <row r="946" spans="1:5" x14ac:dyDescent="0.2">
      <c r="A946" s="264">
        <v>38068</v>
      </c>
      <c r="B946" s="70" t="s">
        <v>1470</v>
      </c>
      <c r="C946" s="252" t="s">
        <v>525</v>
      </c>
      <c r="D946" s="256">
        <v>10.87</v>
      </c>
      <c r="E946" s="254">
        <f t="shared" si="15"/>
        <v>11.957000000000001</v>
      </c>
    </row>
    <row r="947" spans="1:5" x14ac:dyDescent="0.2">
      <c r="A947" s="264">
        <v>38071</v>
      </c>
      <c r="B947" s="70" t="s">
        <v>1471</v>
      </c>
      <c r="C947" s="252" t="s">
        <v>525</v>
      </c>
      <c r="D947" s="256">
        <v>13</v>
      </c>
      <c r="E947" s="254">
        <f t="shared" si="15"/>
        <v>14.3</v>
      </c>
    </row>
    <row r="948" spans="1:5" x14ac:dyDescent="0.2">
      <c r="A948" s="264">
        <v>3755</v>
      </c>
      <c r="B948" s="70" t="s">
        <v>1472</v>
      </c>
      <c r="C948" s="252" t="s">
        <v>525</v>
      </c>
      <c r="D948" s="256">
        <v>15.1</v>
      </c>
      <c r="E948" s="254">
        <f t="shared" si="15"/>
        <v>16.61</v>
      </c>
    </row>
    <row r="949" spans="1:5" x14ac:dyDescent="0.2">
      <c r="A949" s="264">
        <v>3750</v>
      </c>
      <c r="B949" s="70" t="s">
        <v>1473</v>
      </c>
      <c r="C949" s="252" t="s">
        <v>525</v>
      </c>
      <c r="D949" s="256">
        <v>20.3</v>
      </c>
      <c r="E949" s="254">
        <f t="shared" si="15"/>
        <v>22.330000000000002</v>
      </c>
    </row>
    <row r="950" spans="1:5" x14ac:dyDescent="0.2">
      <c r="A950" s="264">
        <v>38191</v>
      </c>
      <c r="B950" s="70" t="s">
        <v>1474</v>
      </c>
      <c r="C950" s="252" t="s">
        <v>525</v>
      </c>
      <c r="D950" s="256">
        <v>8.36</v>
      </c>
      <c r="E950" s="254">
        <f t="shared" si="15"/>
        <v>9.1959999999999997</v>
      </c>
    </row>
    <row r="951" spans="1:5" x14ac:dyDescent="0.2">
      <c r="A951" s="264">
        <v>39381</v>
      </c>
      <c r="B951" s="70" t="s">
        <v>1475</v>
      </c>
      <c r="C951" s="252" t="s">
        <v>525</v>
      </c>
      <c r="D951" s="256">
        <v>7.8</v>
      </c>
      <c r="E951" s="254">
        <f t="shared" si="15"/>
        <v>8.58</v>
      </c>
    </row>
    <row r="952" spans="1:5" x14ac:dyDescent="0.2">
      <c r="A952" s="264">
        <v>38781</v>
      </c>
      <c r="B952" s="70" t="s">
        <v>1476</v>
      </c>
      <c r="C952" s="252" t="s">
        <v>525</v>
      </c>
      <c r="D952" s="256">
        <v>32.229999999999997</v>
      </c>
      <c r="E952" s="254">
        <f t="shared" si="15"/>
        <v>35.453000000000003</v>
      </c>
    </row>
    <row r="953" spans="1:5" x14ac:dyDescent="0.2">
      <c r="A953" s="264">
        <v>39387</v>
      </c>
      <c r="B953" s="70" t="s">
        <v>1477</v>
      </c>
      <c r="C953" s="252" t="s">
        <v>525</v>
      </c>
      <c r="D953" s="256">
        <v>43.46</v>
      </c>
      <c r="E953" s="254">
        <f t="shared" si="15"/>
        <v>47.806000000000004</v>
      </c>
    </row>
    <row r="954" spans="1:5" x14ac:dyDescent="0.2">
      <c r="A954" s="264">
        <v>39386</v>
      </c>
      <c r="B954" s="70" t="s">
        <v>1478</v>
      </c>
      <c r="C954" s="252" t="s">
        <v>525</v>
      </c>
      <c r="D954" s="256">
        <v>28.74</v>
      </c>
      <c r="E954" s="254">
        <f t="shared" si="15"/>
        <v>31.614000000000001</v>
      </c>
    </row>
    <row r="955" spans="1:5" x14ac:dyDescent="0.2">
      <c r="A955" s="264">
        <v>38194</v>
      </c>
      <c r="B955" s="70" t="s">
        <v>1479</v>
      </c>
      <c r="C955" s="252" t="s">
        <v>525</v>
      </c>
      <c r="D955" s="256">
        <v>24.5</v>
      </c>
      <c r="E955" s="254">
        <f t="shared" si="15"/>
        <v>26.950000000000003</v>
      </c>
    </row>
    <row r="956" spans="1:5" x14ac:dyDescent="0.2">
      <c r="A956" s="264">
        <v>38193</v>
      </c>
      <c r="B956" s="70" t="s">
        <v>1480</v>
      </c>
      <c r="C956" s="252" t="s">
        <v>525</v>
      </c>
      <c r="D956" s="256">
        <v>18.12</v>
      </c>
      <c r="E956" s="254">
        <f t="shared" si="15"/>
        <v>19.932000000000002</v>
      </c>
    </row>
    <row r="957" spans="1:5" x14ac:dyDescent="0.2">
      <c r="A957" s="264">
        <v>38769</v>
      </c>
      <c r="B957" s="70" t="s">
        <v>1481</v>
      </c>
      <c r="C957" s="252" t="s">
        <v>525</v>
      </c>
      <c r="D957" s="256">
        <v>31.08</v>
      </c>
      <c r="E957" s="254">
        <f t="shared" si="15"/>
        <v>34.188000000000002</v>
      </c>
    </row>
    <row r="958" spans="1:5" x14ac:dyDescent="0.2">
      <c r="A958" s="264">
        <v>39510</v>
      </c>
      <c r="B958" s="70" t="s">
        <v>1482</v>
      </c>
      <c r="C958" s="252" t="s">
        <v>525</v>
      </c>
      <c r="D958" s="256">
        <v>125.81</v>
      </c>
      <c r="E958" s="254">
        <f t="shared" si="15"/>
        <v>138.39100000000002</v>
      </c>
    </row>
    <row r="959" spans="1:5" x14ac:dyDescent="0.2">
      <c r="A959" s="264">
        <v>38776</v>
      </c>
      <c r="B959" s="70" t="s">
        <v>1483</v>
      </c>
      <c r="C959" s="252" t="s">
        <v>525</v>
      </c>
      <c r="D959" s="256">
        <v>133.52000000000001</v>
      </c>
      <c r="E959" s="254">
        <f t="shared" si="15"/>
        <v>146.87200000000001</v>
      </c>
    </row>
    <row r="960" spans="1:5" x14ac:dyDescent="0.2">
      <c r="A960" s="264">
        <v>38774</v>
      </c>
      <c r="B960" s="70" t="s">
        <v>1484</v>
      </c>
      <c r="C960" s="252" t="s">
        <v>525</v>
      </c>
      <c r="D960" s="256">
        <v>31.51</v>
      </c>
      <c r="E960" s="254">
        <f t="shared" si="15"/>
        <v>34.661000000000001</v>
      </c>
    </row>
    <row r="961" spans="1:5" x14ac:dyDescent="0.2">
      <c r="A961" s="264">
        <v>38889</v>
      </c>
      <c r="B961" s="70" t="s">
        <v>1485</v>
      </c>
      <c r="C961" s="252" t="s">
        <v>525</v>
      </c>
      <c r="D961" s="256">
        <v>23.82</v>
      </c>
      <c r="E961" s="254">
        <f t="shared" si="15"/>
        <v>26.202000000000002</v>
      </c>
    </row>
    <row r="962" spans="1:5" x14ac:dyDescent="0.2">
      <c r="A962" s="264">
        <v>38784</v>
      </c>
      <c r="B962" s="70" t="s">
        <v>1486</v>
      </c>
      <c r="C962" s="252" t="s">
        <v>525</v>
      </c>
      <c r="D962" s="256">
        <v>31.87</v>
      </c>
      <c r="E962" s="254">
        <f t="shared" si="15"/>
        <v>35.057000000000002</v>
      </c>
    </row>
    <row r="963" spans="1:5" x14ac:dyDescent="0.2">
      <c r="A963" s="264">
        <v>3788</v>
      </c>
      <c r="B963" s="70" t="s">
        <v>1487</v>
      </c>
      <c r="C963" s="252" t="s">
        <v>525</v>
      </c>
      <c r="D963" s="256">
        <v>33.22</v>
      </c>
      <c r="E963" s="254">
        <f t="shared" si="15"/>
        <v>36.542000000000002</v>
      </c>
    </row>
    <row r="964" spans="1:5" x14ac:dyDescent="0.2">
      <c r="A964" s="264">
        <v>12230</v>
      </c>
      <c r="B964" s="70" t="s">
        <v>1488</v>
      </c>
      <c r="C964" s="252" t="s">
        <v>525</v>
      </c>
      <c r="D964" s="256">
        <v>8.5399999999999991</v>
      </c>
      <c r="E964" s="254">
        <f t="shared" si="15"/>
        <v>9.3940000000000001</v>
      </c>
    </row>
    <row r="965" spans="1:5" x14ac:dyDescent="0.2">
      <c r="A965" s="264">
        <v>3780</v>
      </c>
      <c r="B965" s="70" t="s">
        <v>1489</v>
      </c>
      <c r="C965" s="252" t="s">
        <v>525</v>
      </c>
      <c r="D965" s="256">
        <v>49.01</v>
      </c>
      <c r="E965" s="254">
        <f t="shared" si="15"/>
        <v>53.911000000000001</v>
      </c>
    </row>
    <row r="966" spans="1:5" x14ac:dyDescent="0.2">
      <c r="A966" s="264">
        <v>12231</v>
      </c>
      <c r="B966" s="70" t="s">
        <v>1490</v>
      </c>
      <c r="C966" s="252" t="s">
        <v>525</v>
      </c>
      <c r="D966" s="256">
        <v>14.21</v>
      </c>
      <c r="E966" s="254">
        <f t="shared" si="15"/>
        <v>15.631000000000002</v>
      </c>
    </row>
    <row r="967" spans="1:5" x14ac:dyDescent="0.2">
      <c r="A967" s="264">
        <v>3811</v>
      </c>
      <c r="B967" s="70" t="s">
        <v>1491</v>
      </c>
      <c r="C967" s="252" t="s">
        <v>525</v>
      </c>
      <c r="D967" s="256">
        <v>46.03</v>
      </c>
      <c r="E967" s="254">
        <f t="shared" si="15"/>
        <v>50.633000000000003</v>
      </c>
    </row>
    <row r="968" spans="1:5" x14ac:dyDescent="0.2">
      <c r="A968" s="264">
        <v>12232</v>
      </c>
      <c r="B968" s="70" t="s">
        <v>1492</v>
      </c>
      <c r="C968" s="252" t="s">
        <v>525</v>
      </c>
      <c r="D968" s="256">
        <v>14.88</v>
      </c>
      <c r="E968" s="254">
        <f t="shared" si="15"/>
        <v>16.368000000000002</v>
      </c>
    </row>
    <row r="969" spans="1:5" x14ac:dyDescent="0.2">
      <c r="A969" s="264">
        <v>3799</v>
      </c>
      <c r="B969" s="70" t="s">
        <v>1493</v>
      </c>
      <c r="C969" s="252" t="s">
        <v>525</v>
      </c>
      <c r="D969" s="256">
        <v>65.099999999999994</v>
      </c>
      <c r="E969" s="254">
        <f t="shared" si="15"/>
        <v>71.61</v>
      </c>
    </row>
    <row r="970" spans="1:5" x14ac:dyDescent="0.2">
      <c r="A970" s="264">
        <v>12239</v>
      </c>
      <c r="B970" s="70" t="s">
        <v>1494</v>
      </c>
      <c r="C970" s="252" t="s">
        <v>525</v>
      </c>
      <c r="D970" s="256">
        <v>19.489999999999998</v>
      </c>
      <c r="E970" s="254">
        <f t="shared" si="15"/>
        <v>21.439</v>
      </c>
    </row>
    <row r="971" spans="1:5" x14ac:dyDescent="0.2">
      <c r="A971" s="264">
        <v>38773</v>
      </c>
      <c r="B971" s="70" t="s">
        <v>1495</v>
      </c>
      <c r="C971" s="252" t="s">
        <v>525</v>
      </c>
      <c r="D971" s="256">
        <v>3.12</v>
      </c>
      <c r="E971" s="254">
        <f t="shared" si="15"/>
        <v>3.4320000000000004</v>
      </c>
    </row>
    <row r="972" spans="1:5" x14ac:dyDescent="0.2">
      <c r="A972" s="264">
        <v>39385</v>
      </c>
      <c r="B972" s="70" t="s">
        <v>1496</v>
      </c>
      <c r="C972" s="252" t="s">
        <v>525</v>
      </c>
      <c r="D972" s="256">
        <v>76.89</v>
      </c>
      <c r="E972" s="254">
        <f t="shared" si="15"/>
        <v>84.579000000000008</v>
      </c>
    </row>
    <row r="973" spans="1:5" x14ac:dyDescent="0.2">
      <c r="A973" s="264">
        <v>39389</v>
      </c>
      <c r="B973" s="70" t="s">
        <v>1497</v>
      </c>
      <c r="C973" s="252" t="s">
        <v>525</v>
      </c>
      <c r="D973" s="256">
        <v>63.78</v>
      </c>
      <c r="E973" s="254">
        <f t="shared" si="15"/>
        <v>70.158000000000001</v>
      </c>
    </row>
    <row r="974" spans="1:5" x14ac:dyDescent="0.2">
      <c r="A974" s="264">
        <v>39390</v>
      </c>
      <c r="B974" s="70" t="s">
        <v>1498</v>
      </c>
      <c r="C974" s="252" t="s">
        <v>525</v>
      </c>
      <c r="D974" s="256">
        <v>123.54</v>
      </c>
      <c r="E974" s="254">
        <f t="shared" ref="E974:E1037" si="16">D974*1.1</f>
        <v>135.89400000000001</v>
      </c>
    </row>
    <row r="975" spans="1:5" x14ac:dyDescent="0.2">
      <c r="A975" s="264">
        <v>39391</v>
      </c>
      <c r="B975" s="70" t="s">
        <v>1499</v>
      </c>
      <c r="C975" s="252" t="s">
        <v>525</v>
      </c>
      <c r="D975" s="256">
        <v>228.63</v>
      </c>
      <c r="E975" s="254">
        <f t="shared" si="16"/>
        <v>251.49300000000002</v>
      </c>
    </row>
    <row r="976" spans="1:5" x14ac:dyDescent="0.2">
      <c r="A976" s="264">
        <v>3803</v>
      </c>
      <c r="B976" s="70" t="s">
        <v>1500</v>
      </c>
      <c r="C976" s="252" t="s">
        <v>525</v>
      </c>
      <c r="D976" s="256">
        <v>29.47</v>
      </c>
      <c r="E976" s="254">
        <f t="shared" si="16"/>
        <v>32.417000000000002</v>
      </c>
    </row>
    <row r="977" spans="1:5" x14ac:dyDescent="0.2">
      <c r="A977" s="264">
        <v>38770</v>
      </c>
      <c r="B977" s="70" t="s">
        <v>1501</v>
      </c>
      <c r="C977" s="252" t="s">
        <v>525</v>
      </c>
      <c r="D977" s="256">
        <v>34.130000000000003</v>
      </c>
      <c r="E977" s="254">
        <f t="shared" si="16"/>
        <v>37.543000000000006</v>
      </c>
    </row>
    <row r="978" spans="1:5" x14ac:dyDescent="0.2">
      <c r="A978" s="264">
        <v>12266</v>
      </c>
      <c r="B978" s="70" t="s">
        <v>1502</v>
      </c>
      <c r="C978" s="252" t="s">
        <v>525</v>
      </c>
      <c r="D978" s="256">
        <v>51.19</v>
      </c>
      <c r="E978" s="254">
        <f t="shared" si="16"/>
        <v>56.309000000000005</v>
      </c>
    </row>
    <row r="979" spans="1:5" x14ac:dyDescent="0.2">
      <c r="A979" s="264">
        <v>39378</v>
      </c>
      <c r="B979" s="70" t="s">
        <v>1503</v>
      </c>
      <c r="C979" s="252" t="s">
        <v>525</v>
      </c>
      <c r="D979" s="256">
        <v>36.29</v>
      </c>
      <c r="E979" s="254">
        <f t="shared" si="16"/>
        <v>39.919000000000004</v>
      </c>
    </row>
    <row r="980" spans="1:5" x14ac:dyDescent="0.2">
      <c r="A980" s="264">
        <v>38775</v>
      </c>
      <c r="B980" s="70" t="s">
        <v>1504</v>
      </c>
      <c r="C980" s="252" t="s">
        <v>525</v>
      </c>
      <c r="D980" s="256">
        <v>38.479999999999997</v>
      </c>
      <c r="E980" s="254">
        <f t="shared" si="16"/>
        <v>42.328000000000003</v>
      </c>
    </row>
    <row r="981" spans="1:5" x14ac:dyDescent="0.2">
      <c r="A981" s="264">
        <v>1904</v>
      </c>
      <c r="B981" s="70" t="s">
        <v>1505</v>
      </c>
      <c r="C981" s="252" t="s">
        <v>525</v>
      </c>
      <c r="D981" s="256">
        <v>0.74</v>
      </c>
      <c r="E981" s="254">
        <f t="shared" si="16"/>
        <v>0.81400000000000006</v>
      </c>
    </row>
    <row r="982" spans="1:5" x14ac:dyDescent="0.2">
      <c r="A982" s="264">
        <v>1899</v>
      </c>
      <c r="B982" s="70" t="s">
        <v>1506</v>
      </c>
      <c r="C982" s="252" t="s">
        <v>525</v>
      </c>
      <c r="D982" s="256">
        <v>0.84</v>
      </c>
      <c r="E982" s="254">
        <f t="shared" si="16"/>
        <v>0.92400000000000004</v>
      </c>
    </row>
    <row r="983" spans="1:5" x14ac:dyDescent="0.2">
      <c r="A983" s="264">
        <v>1900</v>
      </c>
      <c r="B983" s="70" t="s">
        <v>1507</v>
      </c>
      <c r="C983" s="252" t="s">
        <v>525</v>
      </c>
      <c r="D983" s="256">
        <v>1.37</v>
      </c>
      <c r="E983" s="254">
        <f t="shared" si="16"/>
        <v>1.5070000000000003</v>
      </c>
    </row>
    <row r="984" spans="1:5" x14ac:dyDescent="0.2">
      <c r="A984" s="264">
        <v>1893</v>
      </c>
      <c r="B984" s="70" t="s">
        <v>1508</v>
      </c>
      <c r="C984" s="252" t="s">
        <v>525</v>
      </c>
      <c r="D984" s="256">
        <v>2.81</v>
      </c>
      <c r="E984" s="254">
        <f t="shared" si="16"/>
        <v>3.0910000000000002</v>
      </c>
    </row>
    <row r="985" spans="1:5" x14ac:dyDescent="0.2">
      <c r="A985" s="264">
        <v>1902</v>
      </c>
      <c r="B985" s="70" t="s">
        <v>1509</v>
      </c>
      <c r="C985" s="252" t="s">
        <v>525</v>
      </c>
      <c r="D985" s="256">
        <v>2.0499999999999998</v>
      </c>
      <c r="E985" s="254">
        <f t="shared" si="16"/>
        <v>2.2549999999999999</v>
      </c>
    </row>
    <row r="986" spans="1:5" x14ac:dyDescent="0.2">
      <c r="A986" s="264">
        <v>1892</v>
      </c>
      <c r="B986" s="70" t="s">
        <v>1510</v>
      </c>
      <c r="C986" s="252" t="s">
        <v>525</v>
      </c>
      <c r="D986" s="256">
        <v>1.32</v>
      </c>
      <c r="E986" s="254">
        <f t="shared" si="16"/>
        <v>1.4520000000000002</v>
      </c>
    </row>
    <row r="987" spans="1:5" x14ac:dyDescent="0.2">
      <c r="A987" s="264">
        <v>1907</v>
      </c>
      <c r="B987" s="70" t="s">
        <v>1511</v>
      </c>
      <c r="C987" s="252" t="s">
        <v>525</v>
      </c>
      <c r="D987" s="256">
        <v>9.06</v>
      </c>
      <c r="E987" s="254">
        <f t="shared" si="16"/>
        <v>9.9660000000000011</v>
      </c>
    </row>
    <row r="988" spans="1:5" x14ac:dyDescent="0.2">
      <c r="A988" s="264">
        <v>1894</v>
      </c>
      <c r="B988" s="70" t="s">
        <v>1512</v>
      </c>
      <c r="C988" s="252" t="s">
        <v>525</v>
      </c>
      <c r="D988" s="256">
        <v>4.07</v>
      </c>
      <c r="E988" s="254">
        <f t="shared" si="16"/>
        <v>4.4770000000000003</v>
      </c>
    </row>
    <row r="989" spans="1:5" x14ac:dyDescent="0.2">
      <c r="A989" s="264">
        <v>1891</v>
      </c>
      <c r="B989" s="70" t="s">
        <v>1513</v>
      </c>
      <c r="C989" s="252" t="s">
        <v>525</v>
      </c>
      <c r="D989" s="256">
        <v>0.94</v>
      </c>
      <c r="E989" s="254">
        <f t="shared" si="16"/>
        <v>1.034</v>
      </c>
    </row>
    <row r="990" spans="1:5" x14ac:dyDescent="0.2">
      <c r="A990" s="264">
        <v>1896</v>
      </c>
      <c r="B990" s="70" t="s">
        <v>1514</v>
      </c>
      <c r="C990" s="252" t="s">
        <v>525</v>
      </c>
      <c r="D990" s="256">
        <v>12.16</v>
      </c>
      <c r="E990" s="254">
        <f t="shared" si="16"/>
        <v>13.376000000000001</v>
      </c>
    </row>
    <row r="991" spans="1:5" x14ac:dyDescent="0.2">
      <c r="A991" s="264">
        <v>1895</v>
      </c>
      <c r="B991" s="70" t="s">
        <v>1515</v>
      </c>
      <c r="C991" s="252" t="s">
        <v>525</v>
      </c>
      <c r="D991" s="256">
        <v>21.37</v>
      </c>
      <c r="E991" s="254">
        <f t="shared" si="16"/>
        <v>23.507000000000001</v>
      </c>
    </row>
    <row r="992" spans="1:5" x14ac:dyDescent="0.2">
      <c r="A992" s="264">
        <v>2641</v>
      </c>
      <c r="B992" s="70" t="s">
        <v>1516</v>
      </c>
      <c r="C992" s="252" t="s">
        <v>525</v>
      </c>
      <c r="D992" s="256">
        <v>12.33</v>
      </c>
      <c r="E992" s="254">
        <f t="shared" si="16"/>
        <v>13.563000000000001</v>
      </c>
    </row>
    <row r="993" spans="1:5" x14ac:dyDescent="0.2">
      <c r="A993" s="264">
        <v>2637</v>
      </c>
      <c r="B993" s="70" t="s">
        <v>1517</v>
      </c>
      <c r="C993" s="252" t="s">
        <v>525</v>
      </c>
      <c r="D993" s="256">
        <v>0.84</v>
      </c>
      <c r="E993" s="254">
        <f t="shared" si="16"/>
        <v>0.92400000000000004</v>
      </c>
    </row>
    <row r="994" spans="1:5" x14ac:dyDescent="0.2">
      <c r="A994" s="264">
        <v>2638</v>
      </c>
      <c r="B994" s="70" t="s">
        <v>1518</v>
      </c>
      <c r="C994" s="252" t="s">
        <v>525</v>
      </c>
      <c r="D994" s="256">
        <v>0.98</v>
      </c>
      <c r="E994" s="254">
        <f t="shared" si="16"/>
        <v>1.0780000000000001</v>
      </c>
    </row>
    <row r="995" spans="1:5" x14ac:dyDescent="0.2">
      <c r="A995" s="264">
        <v>2639</v>
      </c>
      <c r="B995" s="70" t="s">
        <v>1519</v>
      </c>
      <c r="C995" s="252" t="s">
        <v>525</v>
      </c>
      <c r="D995" s="256">
        <v>1.74</v>
      </c>
      <c r="E995" s="254">
        <f t="shared" si="16"/>
        <v>1.9140000000000001</v>
      </c>
    </row>
    <row r="996" spans="1:5" x14ac:dyDescent="0.2">
      <c r="A996" s="264">
        <v>2644</v>
      </c>
      <c r="B996" s="70" t="s">
        <v>1520</v>
      </c>
      <c r="C996" s="252" t="s">
        <v>525</v>
      </c>
      <c r="D996" s="256">
        <v>2.52</v>
      </c>
      <c r="E996" s="254">
        <f t="shared" si="16"/>
        <v>2.7720000000000002</v>
      </c>
    </row>
    <row r="997" spans="1:5" x14ac:dyDescent="0.2">
      <c r="A997" s="264">
        <v>2643</v>
      </c>
      <c r="B997" s="70" t="s">
        <v>1521</v>
      </c>
      <c r="C997" s="252" t="s">
        <v>525</v>
      </c>
      <c r="D997" s="256">
        <v>3.51</v>
      </c>
      <c r="E997" s="254">
        <f t="shared" si="16"/>
        <v>3.8610000000000002</v>
      </c>
    </row>
    <row r="998" spans="1:5" x14ac:dyDescent="0.2">
      <c r="A998" s="264">
        <v>2640</v>
      </c>
      <c r="B998" s="70" t="s">
        <v>1522</v>
      </c>
      <c r="C998" s="252" t="s">
        <v>525</v>
      </c>
      <c r="D998" s="256">
        <v>5.13</v>
      </c>
      <c r="E998" s="254">
        <f t="shared" si="16"/>
        <v>5.6430000000000007</v>
      </c>
    </row>
    <row r="999" spans="1:5" x14ac:dyDescent="0.2">
      <c r="A999" s="264">
        <v>2642</v>
      </c>
      <c r="B999" s="70" t="s">
        <v>1523</v>
      </c>
      <c r="C999" s="252" t="s">
        <v>525</v>
      </c>
      <c r="D999" s="256">
        <v>7.81</v>
      </c>
      <c r="E999" s="254">
        <f t="shared" si="16"/>
        <v>8.5910000000000011</v>
      </c>
    </row>
    <row r="1000" spans="1:5" x14ac:dyDescent="0.2">
      <c r="A1000" s="264">
        <v>4221</v>
      </c>
      <c r="B1000" s="70" t="s">
        <v>1524</v>
      </c>
      <c r="C1000" s="252" t="s">
        <v>641</v>
      </c>
      <c r="D1000" s="256">
        <v>3.69</v>
      </c>
      <c r="E1000" s="254">
        <f t="shared" si="16"/>
        <v>4.0590000000000002</v>
      </c>
    </row>
    <row r="1001" spans="1:5" x14ac:dyDescent="0.2">
      <c r="A1001" s="264">
        <v>4227</v>
      </c>
      <c r="B1001" s="70" t="s">
        <v>1525</v>
      </c>
      <c r="C1001" s="252" t="s">
        <v>641</v>
      </c>
      <c r="D1001" s="256">
        <v>18</v>
      </c>
      <c r="E1001" s="254">
        <f t="shared" si="16"/>
        <v>19.8</v>
      </c>
    </row>
    <row r="1002" spans="1:5" x14ac:dyDescent="0.2">
      <c r="A1002" s="264">
        <v>4274</v>
      </c>
      <c r="B1002" s="70" t="s">
        <v>1526</v>
      </c>
      <c r="C1002" s="252" t="s">
        <v>525</v>
      </c>
      <c r="D1002" s="256">
        <v>81.180000000000007</v>
      </c>
      <c r="E1002" s="254">
        <f t="shared" si="16"/>
        <v>89.298000000000016</v>
      </c>
    </row>
    <row r="1003" spans="1:5" x14ac:dyDescent="0.2">
      <c r="A1003" s="264">
        <v>39606</v>
      </c>
      <c r="B1003" s="70" t="s">
        <v>1527</v>
      </c>
      <c r="C1003" s="252" t="s">
        <v>525</v>
      </c>
      <c r="D1003" s="256">
        <v>18.399999999999999</v>
      </c>
      <c r="E1003" s="254">
        <f t="shared" si="16"/>
        <v>20.239999999999998</v>
      </c>
    </row>
    <row r="1004" spans="1:5" x14ac:dyDescent="0.2">
      <c r="A1004" s="264">
        <v>39607</v>
      </c>
      <c r="B1004" s="70" t="s">
        <v>1528</v>
      </c>
      <c r="C1004" s="252" t="s">
        <v>525</v>
      </c>
      <c r="D1004" s="256">
        <v>21.11</v>
      </c>
      <c r="E1004" s="254">
        <f t="shared" si="16"/>
        <v>23.221</v>
      </c>
    </row>
    <row r="1005" spans="1:5" x14ac:dyDescent="0.2">
      <c r="A1005" s="264">
        <v>39596</v>
      </c>
      <c r="B1005" s="70" t="s">
        <v>1529</v>
      </c>
      <c r="C1005" s="252" t="s">
        <v>525</v>
      </c>
      <c r="D1005" s="256">
        <v>348.42</v>
      </c>
      <c r="E1005" s="254">
        <f t="shared" si="16"/>
        <v>383.26200000000006</v>
      </c>
    </row>
    <row r="1006" spans="1:5" x14ac:dyDescent="0.2">
      <c r="A1006" s="264">
        <v>39597</v>
      </c>
      <c r="B1006" s="70" t="s">
        <v>1530</v>
      </c>
      <c r="C1006" s="252" t="s">
        <v>525</v>
      </c>
      <c r="D1006" s="256">
        <v>469.85</v>
      </c>
      <c r="E1006" s="254">
        <f t="shared" si="16"/>
        <v>516.83500000000004</v>
      </c>
    </row>
    <row r="1007" spans="1:5" x14ac:dyDescent="0.2">
      <c r="A1007" s="264">
        <v>39029</v>
      </c>
      <c r="B1007" s="70" t="s">
        <v>1531</v>
      </c>
      <c r="C1007" s="252" t="s">
        <v>593</v>
      </c>
      <c r="D1007" s="256">
        <v>9.08</v>
      </c>
      <c r="E1007" s="254">
        <f t="shared" si="16"/>
        <v>9.9880000000000013</v>
      </c>
    </row>
    <row r="1008" spans="1:5" x14ac:dyDescent="0.2">
      <c r="A1008" s="264">
        <v>39028</v>
      </c>
      <c r="B1008" s="70" t="s">
        <v>1532</v>
      </c>
      <c r="C1008" s="252" t="s">
        <v>593</v>
      </c>
      <c r="D1008" s="256">
        <v>5.29</v>
      </c>
      <c r="E1008" s="254">
        <f t="shared" si="16"/>
        <v>5.8190000000000008</v>
      </c>
    </row>
    <row r="1009" spans="1:5" x14ac:dyDescent="0.2">
      <c r="A1009" s="264">
        <v>39328</v>
      </c>
      <c r="B1009" s="70" t="s">
        <v>1533</v>
      </c>
      <c r="C1009" s="252" t="s">
        <v>593</v>
      </c>
      <c r="D1009" s="256">
        <v>2.9</v>
      </c>
      <c r="E1009" s="254">
        <f t="shared" si="16"/>
        <v>3.19</v>
      </c>
    </row>
    <row r="1010" spans="1:5" x14ac:dyDescent="0.2">
      <c r="A1010" s="264">
        <v>12388</v>
      </c>
      <c r="B1010" s="70" t="s">
        <v>1534</v>
      </c>
      <c r="C1010" s="252" t="s">
        <v>525</v>
      </c>
      <c r="D1010" s="256">
        <v>166.58</v>
      </c>
      <c r="E1010" s="254">
        <f t="shared" si="16"/>
        <v>183.23800000000003</v>
      </c>
    </row>
    <row r="1011" spans="1:5" x14ac:dyDescent="0.2">
      <c r="A1011" s="264">
        <v>38116</v>
      </c>
      <c r="B1011" s="70" t="s">
        <v>1535</v>
      </c>
      <c r="C1011" s="252" t="s">
        <v>525</v>
      </c>
      <c r="D1011" s="256">
        <v>4.32</v>
      </c>
      <c r="E1011" s="254">
        <f t="shared" si="16"/>
        <v>4.7520000000000007</v>
      </c>
    </row>
    <row r="1012" spans="1:5" x14ac:dyDescent="0.2">
      <c r="A1012" s="264">
        <v>38066</v>
      </c>
      <c r="B1012" s="70" t="s">
        <v>1536</v>
      </c>
      <c r="C1012" s="252" t="s">
        <v>525</v>
      </c>
      <c r="D1012" s="256">
        <v>7.13</v>
      </c>
      <c r="E1012" s="254">
        <f t="shared" si="16"/>
        <v>7.8430000000000009</v>
      </c>
    </row>
    <row r="1013" spans="1:5" x14ac:dyDescent="0.2">
      <c r="A1013" s="264">
        <v>39756</v>
      </c>
      <c r="B1013" s="70" t="s">
        <v>1537</v>
      </c>
      <c r="C1013" s="252" t="s">
        <v>525</v>
      </c>
      <c r="D1013" s="256">
        <v>303.35000000000002</v>
      </c>
      <c r="E1013" s="254">
        <f t="shared" si="16"/>
        <v>333.68500000000006</v>
      </c>
    </row>
    <row r="1014" spans="1:5" x14ac:dyDescent="0.2">
      <c r="A1014" s="264">
        <v>12040</v>
      </c>
      <c r="B1014" s="70" t="s">
        <v>1538</v>
      </c>
      <c r="C1014" s="252" t="s">
        <v>525</v>
      </c>
      <c r="D1014" s="256">
        <v>432.71</v>
      </c>
      <c r="E1014" s="254">
        <f t="shared" si="16"/>
        <v>475.98099999999999</v>
      </c>
    </row>
    <row r="1015" spans="1:5" x14ac:dyDescent="0.2">
      <c r="A1015" s="264">
        <v>39759</v>
      </c>
      <c r="B1015" s="70" t="s">
        <v>1539</v>
      </c>
      <c r="C1015" s="252" t="s">
        <v>525</v>
      </c>
      <c r="D1015" s="256">
        <v>820.6</v>
      </c>
      <c r="E1015" s="254">
        <f t="shared" si="16"/>
        <v>902.66000000000008</v>
      </c>
    </row>
    <row r="1016" spans="1:5" x14ac:dyDescent="0.2">
      <c r="A1016" s="264">
        <v>39761</v>
      </c>
      <c r="B1016" s="70" t="s">
        <v>1540</v>
      </c>
      <c r="C1016" s="252" t="s">
        <v>525</v>
      </c>
      <c r="D1016" s="256">
        <v>1055.06</v>
      </c>
      <c r="E1016" s="254">
        <f t="shared" si="16"/>
        <v>1160.566</v>
      </c>
    </row>
    <row r="1017" spans="1:5" x14ac:dyDescent="0.2">
      <c r="A1017" s="264">
        <v>1088</v>
      </c>
      <c r="B1017" s="70" t="s">
        <v>1541</v>
      </c>
      <c r="C1017" s="252" t="s">
        <v>525</v>
      </c>
      <c r="D1017" s="256">
        <v>13.66</v>
      </c>
      <c r="E1017" s="254">
        <f t="shared" si="16"/>
        <v>15.026000000000002</v>
      </c>
    </row>
    <row r="1018" spans="1:5" x14ac:dyDescent="0.2">
      <c r="A1018" s="264">
        <v>1087</v>
      </c>
      <c r="B1018" s="70" t="s">
        <v>1542</v>
      </c>
      <c r="C1018" s="252" t="s">
        <v>525</v>
      </c>
      <c r="D1018" s="256">
        <v>17.07</v>
      </c>
      <c r="E1018" s="254">
        <f t="shared" si="16"/>
        <v>18.777000000000001</v>
      </c>
    </row>
    <row r="1019" spans="1:5" x14ac:dyDescent="0.2">
      <c r="A1019" s="264">
        <v>1086</v>
      </c>
      <c r="B1019" s="70" t="s">
        <v>1543</v>
      </c>
      <c r="C1019" s="252" t="s">
        <v>525</v>
      </c>
      <c r="D1019" s="256">
        <v>17.940000000000001</v>
      </c>
      <c r="E1019" s="254">
        <f t="shared" si="16"/>
        <v>19.734000000000002</v>
      </c>
    </row>
    <row r="1020" spans="1:5" x14ac:dyDescent="0.2">
      <c r="A1020" s="264">
        <v>1079</v>
      </c>
      <c r="B1020" s="70" t="s">
        <v>1544</v>
      </c>
      <c r="C1020" s="252" t="s">
        <v>525</v>
      </c>
      <c r="D1020" s="256">
        <v>18.54</v>
      </c>
      <c r="E1020" s="254">
        <f t="shared" si="16"/>
        <v>20.394000000000002</v>
      </c>
    </row>
    <row r="1021" spans="1:5" x14ac:dyDescent="0.2">
      <c r="A1021" s="264">
        <v>2510</v>
      </c>
      <c r="B1021" s="70" t="s">
        <v>1545</v>
      </c>
      <c r="C1021" s="252" t="s">
        <v>525</v>
      </c>
      <c r="D1021" s="256">
        <v>16.89</v>
      </c>
      <c r="E1021" s="254">
        <f t="shared" si="16"/>
        <v>18.579000000000001</v>
      </c>
    </row>
    <row r="1022" spans="1:5" x14ac:dyDescent="0.2">
      <c r="A1022" s="264">
        <v>39393</v>
      </c>
      <c r="B1022" s="70" t="s">
        <v>1546</v>
      </c>
      <c r="C1022" s="252" t="s">
        <v>525</v>
      </c>
      <c r="D1022" s="256">
        <v>23.07</v>
      </c>
      <c r="E1022" s="254">
        <f t="shared" si="16"/>
        <v>25.377000000000002</v>
      </c>
    </row>
    <row r="1023" spans="1:5" x14ac:dyDescent="0.2">
      <c r="A1023" s="264">
        <v>39914</v>
      </c>
      <c r="B1023" s="70" t="s">
        <v>1547</v>
      </c>
      <c r="C1023" s="252" t="s">
        <v>522</v>
      </c>
      <c r="D1023" s="256">
        <v>134.13</v>
      </c>
      <c r="E1023" s="254">
        <f t="shared" si="16"/>
        <v>147.54300000000001</v>
      </c>
    </row>
    <row r="1024" spans="1:5" x14ac:dyDescent="0.2">
      <c r="A1024" s="264">
        <v>12294</v>
      </c>
      <c r="B1024" s="70" t="s">
        <v>1548</v>
      </c>
      <c r="C1024" s="252" t="s">
        <v>525</v>
      </c>
      <c r="D1024" s="256">
        <v>6.46</v>
      </c>
      <c r="E1024" s="254">
        <f t="shared" si="16"/>
        <v>7.1060000000000008</v>
      </c>
    </row>
    <row r="1025" spans="1:5" x14ac:dyDescent="0.2">
      <c r="A1025" s="264">
        <v>39352</v>
      </c>
      <c r="B1025" s="70" t="s">
        <v>1549</v>
      </c>
      <c r="C1025" s="252" t="s">
        <v>525</v>
      </c>
      <c r="D1025" s="256">
        <v>2.61</v>
      </c>
      <c r="E1025" s="254">
        <f t="shared" si="16"/>
        <v>2.871</v>
      </c>
    </row>
    <row r="1026" spans="1:5" x14ac:dyDescent="0.2">
      <c r="A1026" s="264">
        <v>39346</v>
      </c>
      <c r="B1026" s="70" t="s">
        <v>1550</v>
      </c>
      <c r="C1026" s="252" t="s">
        <v>525</v>
      </c>
      <c r="D1026" s="256">
        <v>2.61</v>
      </c>
      <c r="E1026" s="254">
        <f t="shared" si="16"/>
        <v>2.871</v>
      </c>
    </row>
    <row r="1027" spans="1:5" x14ac:dyDescent="0.2">
      <c r="A1027" s="264">
        <v>39350</v>
      </c>
      <c r="B1027" s="70" t="s">
        <v>1551</v>
      </c>
      <c r="C1027" s="252" t="s">
        <v>525</v>
      </c>
      <c r="D1027" s="256">
        <v>2.81</v>
      </c>
      <c r="E1027" s="254">
        <f t="shared" si="16"/>
        <v>3.0910000000000002</v>
      </c>
    </row>
    <row r="1028" spans="1:5" x14ac:dyDescent="0.2">
      <c r="A1028" s="264">
        <v>39351</v>
      </c>
      <c r="B1028" s="70" t="s">
        <v>1552</v>
      </c>
      <c r="C1028" s="252" t="s">
        <v>525</v>
      </c>
      <c r="D1028" s="256">
        <v>3.25</v>
      </c>
      <c r="E1028" s="254">
        <f t="shared" si="16"/>
        <v>3.5750000000000002</v>
      </c>
    </row>
    <row r="1029" spans="1:5" x14ac:dyDescent="0.2">
      <c r="A1029" s="264">
        <v>1574</v>
      </c>
      <c r="B1029" s="70" t="s">
        <v>1553</v>
      </c>
      <c r="C1029" s="252" t="s">
        <v>525</v>
      </c>
      <c r="D1029" s="256">
        <v>1.02</v>
      </c>
      <c r="E1029" s="254">
        <f t="shared" si="16"/>
        <v>1.1220000000000001</v>
      </c>
    </row>
    <row r="1030" spans="1:5" x14ac:dyDescent="0.2">
      <c r="A1030" s="264">
        <v>1581</v>
      </c>
      <c r="B1030" s="70" t="s">
        <v>1554</v>
      </c>
      <c r="C1030" s="252" t="s">
        <v>525</v>
      </c>
      <c r="D1030" s="256">
        <v>7.08</v>
      </c>
      <c r="E1030" s="254">
        <f t="shared" si="16"/>
        <v>7.7880000000000011</v>
      </c>
    </row>
    <row r="1031" spans="1:5" x14ac:dyDescent="0.2">
      <c r="A1031" s="264">
        <v>1575</v>
      </c>
      <c r="B1031" s="70" t="s">
        <v>1555</v>
      </c>
      <c r="C1031" s="252" t="s">
        <v>525</v>
      </c>
      <c r="D1031" s="256">
        <v>1.21</v>
      </c>
      <c r="E1031" s="254">
        <f t="shared" si="16"/>
        <v>1.331</v>
      </c>
    </row>
    <row r="1032" spans="1:5" x14ac:dyDescent="0.2">
      <c r="A1032" s="264">
        <v>1570</v>
      </c>
      <c r="B1032" s="70" t="s">
        <v>1556</v>
      </c>
      <c r="C1032" s="252" t="s">
        <v>525</v>
      </c>
      <c r="D1032" s="256">
        <v>0.61</v>
      </c>
      <c r="E1032" s="254">
        <f t="shared" si="16"/>
        <v>0.67100000000000004</v>
      </c>
    </row>
    <row r="1033" spans="1:5" x14ac:dyDescent="0.2">
      <c r="A1033" s="264">
        <v>1576</v>
      </c>
      <c r="B1033" s="70" t="s">
        <v>1557</v>
      </c>
      <c r="C1033" s="252" t="s">
        <v>525</v>
      </c>
      <c r="D1033" s="256">
        <v>1.67</v>
      </c>
      <c r="E1033" s="254">
        <f t="shared" si="16"/>
        <v>1.837</v>
      </c>
    </row>
    <row r="1034" spans="1:5" x14ac:dyDescent="0.2">
      <c r="A1034" s="264">
        <v>1577</v>
      </c>
      <c r="B1034" s="70" t="s">
        <v>1558</v>
      </c>
      <c r="C1034" s="252" t="s">
        <v>525</v>
      </c>
      <c r="D1034" s="256">
        <v>1.89</v>
      </c>
      <c r="E1034" s="254">
        <f t="shared" si="16"/>
        <v>2.0790000000000002</v>
      </c>
    </row>
    <row r="1035" spans="1:5" x14ac:dyDescent="0.2">
      <c r="A1035" s="264">
        <v>1571</v>
      </c>
      <c r="B1035" s="70" t="s">
        <v>1559</v>
      </c>
      <c r="C1035" s="252" t="s">
        <v>525</v>
      </c>
      <c r="D1035" s="256">
        <v>0.79</v>
      </c>
      <c r="E1035" s="254">
        <f t="shared" si="16"/>
        <v>0.86900000000000011</v>
      </c>
    </row>
    <row r="1036" spans="1:5" x14ac:dyDescent="0.2">
      <c r="A1036" s="264">
        <v>1578</v>
      </c>
      <c r="B1036" s="70" t="s">
        <v>1560</v>
      </c>
      <c r="C1036" s="252" t="s">
        <v>525</v>
      </c>
      <c r="D1036" s="256">
        <v>3.28</v>
      </c>
      <c r="E1036" s="254">
        <f t="shared" si="16"/>
        <v>3.6080000000000001</v>
      </c>
    </row>
    <row r="1037" spans="1:5" x14ac:dyDescent="0.2">
      <c r="A1037" s="264">
        <v>1573</v>
      </c>
      <c r="B1037" s="70" t="s">
        <v>1561</v>
      </c>
      <c r="C1037" s="252" t="s">
        <v>525</v>
      </c>
      <c r="D1037" s="256">
        <v>0.94</v>
      </c>
      <c r="E1037" s="254">
        <f t="shared" si="16"/>
        <v>1.034</v>
      </c>
    </row>
    <row r="1038" spans="1:5" x14ac:dyDescent="0.2">
      <c r="A1038" s="264">
        <v>1579</v>
      </c>
      <c r="B1038" s="70" t="s">
        <v>1562</v>
      </c>
      <c r="C1038" s="252" t="s">
        <v>525</v>
      </c>
      <c r="D1038" s="256">
        <v>4.09</v>
      </c>
      <c r="E1038" s="254">
        <f t="shared" ref="E1038:E1044" si="17">D1038*1.1</f>
        <v>4.4990000000000006</v>
      </c>
    </row>
    <row r="1039" spans="1:5" x14ac:dyDescent="0.2">
      <c r="A1039" s="264">
        <v>1580</v>
      </c>
      <c r="B1039" s="70" t="s">
        <v>1563</v>
      </c>
      <c r="C1039" s="252" t="s">
        <v>525</v>
      </c>
      <c r="D1039" s="256">
        <v>5.03</v>
      </c>
      <c r="E1039" s="254">
        <f t="shared" si="17"/>
        <v>5.5330000000000004</v>
      </c>
    </row>
    <row r="1040" spans="1:5" x14ac:dyDescent="0.2">
      <c r="A1040" s="264">
        <v>38101</v>
      </c>
      <c r="B1040" s="70" t="s">
        <v>1564</v>
      </c>
      <c r="C1040" s="252" t="s">
        <v>525</v>
      </c>
      <c r="D1040" s="256">
        <v>5.87</v>
      </c>
      <c r="E1040" s="254">
        <f t="shared" si="17"/>
        <v>6.4570000000000007</v>
      </c>
    </row>
    <row r="1041" spans="1:5" x14ac:dyDescent="0.2">
      <c r="A1041" s="264">
        <v>7528</v>
      </c>
      <c r="B1041" s="70" t="s">
        <v>1565</v>
      </c>
      <c r="C1041" s="252" t="s">
        <v>525</v>
      </c>
      <c r="D1041" s="256">
        <v>6.9</v>
      </c>
      <c r="E1041" s="254">
        <f t="shared" si="17"/>
        <v>7.5900000000000007</v>
      </c>
    </row>
    <row r="1042" spans="1:5" x14ac:dyDescent="0.2">
      <c r="A1042" s="264">
        <v>12147</v>
      </c>
      <c r="B1042" s="70" t="s">
        <v>1566</v>
      </c>
      <c r="C1042" s="252" t="s">
        <v>525</v>
      </c>
      <c r="D1042" s="256">
        <v>10.52</v>
      </c>
      <c r="E1042" s="254">
        <f t="shared" si="17"/>
        <v>11.572000000000001</v>
      </c>
    </row>
    <row r="1043" spans="1:5" x14ac:dyDescent="0.2">
      <c r="A1043" s="264">
        <v>38075</v>
      </c>
      <c r="B1043" s="70" t="s">
        <v>1567</v>
      </c>
      <c r="C1043" s="252" t="s">
        <v>525</v>
      </c>
      <c r="D1043" s="256">
        <v>11.95</v>
      </c>
      <c r="E1043" s="254">
        <f t="shared" si="17"/>
        <v>13.145</v>
      </c>
    </row>
    <row r="1044" spans="1:5" x14ac:dyDescent="0.2">
      <c r="A1044" s="264">
        <v>38102</v>
      </c>
      <c r="B1044" s="70" t="s">
        <v>1568</v>
      </c>
      <c r="C1044" s="252" t="s">
        <v>525</v>
      </c>
      <c r="D1044" s="256">
        <v>7.51</v>
      </c>
      <c r="E1044" s="254">
        <f t="shared" si="17"/>
        <v>8.261000000000001</v>
      </c>
    </row>
    <row r="1045" spans="1:5" ht="15" x14ac:dyDescent="0.2">
      <c r="A1045" s="526" t="s">
        <v>1569</v>
      </c>
      <c r="B1045" s="527"/>
      <c r="C1045" s="528"/>
      <c r="D1045" s="529"/>
      <c r="E1045" s="530"/>
    </row>
    <row r="1046" spans="1:5" x14ac:dyDescent="0.2">
      <c r="A1046" s="264">
        <v>1</v>
      </c>
      <c r="B1046" s="70" t="s">
        <v>1570</v>
      </c>
      <c r="C1046" s="252" t="s">
        <v>525</v>
      </c>
      <c r="D1046" s="256">
        <v>913.42</v>
      </c>
      <c r="E1046" s="254">
        <f>D1046*1.1</f>
        <v>1004.7620000000001</v>
      </c>
    </row>
    <row r="1047" spans="1:5" x14ac:dyDescent="0.2">
      <c r="A1047" s="264">
        <v>2</v>
      </c>
      <c r="B1047" s="70" t="s">
        <v>1571</v>
      </c>
      <c r="C1047" s="252" t="s">
        <v>525</v>
      </c>
      <c r="D1047" s="256">
        <v>77.510000000000005</v>
      </c>
      <c r="E1047" s="254">
        <f t="shared" ref="E1047:E1055" si="18">D1047*1.1</f>
        <v>85.26100000000001</v>
      </c>
    </row>
    <row r="1048" spans="1:5" x14ac:dyDescent="0.2">
      <c r="A1048" s="264">
        <v>3</v>
      </c>
      <c r="B1048" s="70" t="s">
        <v>1572</v>
      </c>
      <c r="C1048" s="252" t="s">
        <v>525</v>
      </c>
      <c r="D1048" s="256">
        <v>6.86</v>
      </c>
      <c r="E1048" s="254">
        <f t="shared" si="18"/>
        <v>7.5460000000000012</v>
      </c>
    </row>
    <row r="1049" spans="1:5" x14ac:dyDescent="0.2">
      <c r="A1049" s="264">
        <v>4</v>
      </c>
      <c r="B1049" s="70" t="s">
        <v>1573</v>
      </c>
      <c r="C1049" s="252" t="s">
        <v>525</v>
      </c>
      <c r="D1049" s="256">
        <v>5.05</v>
      </c>
      <c r="E1049" s="254">
        <f t="shared" si="18"/>
        <v>5.5550000000000006</v>
      </c>
    </row>
    <row r="1050" spans="1:5" x14ac:dyDescent="0.2">
      <c r="A1050" s="264">
        <v>5</v>
      </c>
      <c r="B1050" s="70" t="s">
        <v>1574</v>
      </c>
      <c r="C1050" s="252" t="s">
        <v>525</v>
      </c>
      <c r="D1050" s="256">
        <v>203.07</v>
      </c>
      <c r="E1050" s="254">
        <f t="shared" si="18"/>
        <v>223.37700000000001</v>
      </c>
    </row>
    <row r="1051" spans="1:5" x14ac:dyDescent="0.2">
      <c r="A1051" s="264">
        <v>6</v>
      </c>
      <c r="B1051" s="70" t="s">
        <v>1575</v>
      </c>
      <c r="C1051" s="252" t="s">
        <v>525</v>
      </c>
      <c r="D1051" s="256">
        <v>101.15</v>
      </c>
      <c r="E1051" s="254">
        <f t="shared" si="18"/>
        <v>111.26500000000001</v>
      </c>
    </row>
    <row r="1052" spans="1:5" x14ac:dyDescent="0.2">
      <c r="A1052" s="264">
        <v>7</v>
      </c>
      <c r="B1052" s="70" t="s">
        <v>1576</v>
      </c>
      <c r="C1052" s="252" t="s">
        <v>525</v>
      </c>
      <c r="D1052" s="256">
        <v>3.29</v>
      </c>
      <c r="E1052" s="254">
        <f t="shared" si="18"/>
        <v>3.6190000000000002</v>
      </c>
    </row>
    <row r="1053" spans="1:5" x14ac:dyDescent="0.2">
      <c r="A1053" s="264">
        <v>8</v>
      </c>
      <c r="B1053" s="70" t="s">
        <v>1577</v>
      </c>
      <c r="C1053" s="252" t="s">
        <v>525</v>
      </c>
      <c r="D1053" s="256">
        <v>2.38</v>
      </c>
      <c r="E1053" s="254">
        <f t="shared" si="18"/>
        <v>2.6179999999999999</v>
      </c>
    </row>
    <row r="1054" spans="1:5" x14ac:dyDescent="0.2">
      <c r="A1054" s="264">
        <v>9</v>
      </c>
      <c r="B1054" s="70" t="s">
        <v>1578</v>
      </c>
      <c r="C1054" s="252" t="s">
        <v>525</v>
      </c>
      <c r="D1054" s="256">
        <v>2.36</v>
      </c>
      <c r="E1054" s="254">
        <f t="shared" si="18"/>
        <v>2.5960000000000001</v>
      </c>
    </row>
    <row r="1055" spans="1:5" x14ac:dyDescent="0.2">
      <c r="A1055" s="264">
        <v>10</v>
      </c>
      <c r="B1055" s="70" t="s">
        <v>1579</v>
      </c>
      <c r="C1055" s="252" t="s">
        <v>525</v>
      </c>
      <c r="D1055" s="256">
        <v>2.57</v>
      </c>
      <c r="E1055" s="254">
        <f t="shared" si="18"/>
        <v>2.827</v>
      </c>
    </row>
    <row r="1056" spans="1:5" x14ac:dyDescent="0.2">
      <c r="A1056" s="531"/>
      <c r="B1056" s="531"/>
      <c r="C1056" s="531"/>
      <c r="D1056" s="531"/>
      <c r="E1056" s="531"/>
    </row>
    <row r="1057" spans="2:5" x14ac:dyDescent="0.2">
      <c r="B1057" s="532" t="s">
        <v>1580</v>
      </c>
      <c r="C1057" s="533"/>
      <c r="D1057" s="534"/>
      <c r="E1057" s="265">
        <f>SUM(E9:E690)</f>
        <v>16128.496999999999</v>
      </c>
    </row>
    <row r="1058" spans="2:5" x14ac:dyDescent="0.2">
      <c r="B1058" s="532" t="s">
        <v>1581</v>
      </c>
      <c r="C1058" s="533"/>
      <c r="D1058" s="534"/>
      <c r="E1058" s="265">
        <f>SUM(E692:E715)</f>
        <v>1129.2049999999999</v>
      </c>
    </row>
    <row r="1059" spans="2:5" x14ac:dyDescent="0.2">
      <c r="B1059" s="532" t="s">
        <v>1582</v>
      </c>
      <c r="C1059" s="533"/>
      <c r="D1059" s="534"/>
      <c r="E1059" s="265">
        <f>SUM(E717:E1044)</f>
        <v>14998.280000000004</v>
      </c>
    </row>
    <row r="1060" spans="2:5" x14ac:dyDescent="0.2">
      <c r="B1060" s="532" t="s">
        <v>1583</v>
      </c>
      <c r="C1060" s="533"/>
      <c r="D1060" s="534"/>
      <c r="E1060" s="265">
        <f>SUM(E1046:E1055)</f>
        <v>1449.4260000000002</v>
      </c>
    </row>
    <row r="1061" spans="2:5" ht="15.75" x14ac:dyDescent="0.25">
      <c r="B1061" s="520" t="s">
        <v>1584</v>
      </c>
      <c r="C1061" s="521"/>
      <c r="D1061" s="522"/>
      <c r="E1061" s="266">
        <f>E1057+E1058+E1059+E1060</f>
        <v>33705.408000000003</v>
      </c>
    </row>
  </sheetData>
  <mergeCells count="19">
    <mergeCell ref="A1:B1"/>
    <mergeCell ref="A2:B2"/>
    <mergeCell ref="A3:B3"/>
    <mergeCell ref="A4:B4"/>
    <mergeCell ref="A5:B5"/>
    <mergeCell ref="B1061:D1061"/>
    <mergeCell ref="C8:E8"/>
    <mergeCell ref="A691:B691"/>
    <mergeCell ref="C691:E691"/>
    <mergeCell ref="A716:B716"/>
    <mergeCell ref="C716:E716"/>
    <mergeCell ref="A1045:B1045"/>
    <mergeCell ref="C1045:E1045"/>
    <mergeCell ref="A8:B8"/>
    <mergeCell ref="A1056:E1056"/>
    <mergeCell ref="B1057:D1057"/>
    <mergeCell ref="B1058:D1058"/>
    <mergeCell ref="B1059:D1059"/>
    <mergeCell ref="B1060:D1060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IW1048560"/>
  <sheetViews>
    <sheetView topLeftCell="A9" zoomScale="95" zoomScaleNormal="95" workbookViewId="0">
      <selection activeCell="L17" sqref="L17"/>
    </sheetView>
  </sheetViews>
  <sheetFormatPr defaultRowHeight="15.75" x14ac:dyDescent="0.2"/>
  <cols>
    <col min="1" max="11" width="12.42578125" style="12" customWidth="1"/>
    <col min="12" max="12" width="18.140625" style="12" bestFit="1" customWidth="1"/>
    <col min="13" max="13" width="16.42578125" style="12" customWidth="1"/>
    <col min="14" max="14" width="9.5703125" style="12" customWidth="1"/>
    <col min="15" max="257" width="12.42578125" style="12" customWidth="1"/>
    <col min="258" max="1025" width="12.42578125" style="79" customWidth="1"/>
    <col min="1026" max="16384" width="9.140625" style="79"/>
  </cols>
  <sheetData>
    <row r="1" spans="1:14" ht="21.75" customHeight="1" thickTop="1" thickBot="1" x14ac:dyDescent="0.25">
      <c r="A1" s="1"/>
      <c r="B1" s="318" t="s">
        <v>23</v>
      </c>
      <c r="C1" s="318"/>
      <c r="D1" s="318"/>
      <c r="E1" s="318"/>
      <c r="F1" s="318"/>
      <c r="G1" s="318"/>
      <c r="H1" s="318"/>
      <c r="I1" s="318"/>
      <c r="J1" s="317"/>
      <c r="K1" s="2"/>
      <c r="L1" s="3"/>
    </row>
    <row r="2" spans="1:14" ht="21.75" customHeight="1" thickTop="1" thickBot="1" x14ac:dyDescent="0.25">
      <c r="A2" s="1"/>
      <c r="B2" s="319" t="s">
        <v>0</v>
      </c>
      <c r="C2" s="319"/>
      <c r="D2" s="319"/>
      <c r="E2" s="320"/>
      <c r="F2" s="320"/>
      <c r="G2" s="320"/>
      <c r="H2" s="320"/>
      <c r="I2" s="320"/>
      <c r="J2" s="321"/>
      <c r="K2" s="4"/>
      <c r="L2" s="5"/>
    </row>
    <row r="3" spans="1:14" ht="21.75" customHeight="1" thickTop="1" thickBot="1" x14ac:dyDescent="0.25">
      <c r="A3" s="1"/>
      <c r="B3" s="319" t="s">
        <v>1</v>
      </c>
      <c r="C3" s="319"/>
      <c r="D3" s="319"/>
      <c r="E3" s="322"/>
      <c r="F3" s="322"/>
      <c r="G3" s="322"/>
      <c r="H3" s="322"/>
      <c r="I3" s="322"/>
      <c r="J3" s="323"/>
      <c r="K3" s="4"/>
      <c r="L3" s="5"/>
    </row>
    <row r="4" spans="1:14" ht="21.75" customHeight="1" thickTop="1" thickBot="1" x14ac:dyDescent="0.25">
      <c r="A4" s="1"/>
      <c r="B4" s="319" t="s">
        <v>2</v>
      </c>
      <c r="C4" s="319"/>
      <c r="D4" s="319"/>
      <c r="E4" s="324"/>
      <c r="F4" s="325"/>
      <c r="G4" s="326"/>
      <c r="H4" s="14" t="s">
        <v>3</v>
      </c>
      <c r="I4" s="327"/>
      <c r="J4" s="321"/>
      <c r="K4" s="4"/>
      <c r="L4" s="5"/>
    </row>
    <row r="5" spans="1:14" ht="21.75" customHeight="1" thickTop="1" thickBot="1" x14ac:dyDescent="0.25">
      <c r="A5" s="1"/>
      <c r="B5" s="308" t="s">
        <v>24</v>
      </c>
      <c r="C5" s="308"/>
      <c r="D5" s="308"/>
      <c r="E5" s="309" t="s">
        <v>1590</v>
      </c>
      <c r="F5" s="310"/>
      <c r="G5" s="310"/>
      <c r="H5" s="310"/>
      <c r="I5" s="310"/>
      <c r="J5" s="310"/>
      <c r="K5" s="57"/>
      <c r="L5" s="6"/>
    </row>
    <row r="6" spans="1:14" ht="21.75" customHeight="1" thickTop="1" thickBot="1" x14ac:dyDescent="0.25">
      <c r="A6" s="1"/>
      <c r="B6" s="7"/>
      <c r="C6" s="8"/>
      <c r="D6" s="8"/>
      <c r="E6" s="8"/>
      <c r="F6" s="8"/>
      <c r="G6" s="8"/>
      <c r="H6" s="8"/>
      <c r="I6" s="8"/>
      <c r="J6" s="8"/>
      <c r="K6" s="8"/>
      <c r="L6" s="5"/>
    </row>
    <row r="7" spans="1:14" ht="21.75" customHeight="1" thickTop="1" thickBot="1" x14ac:dyDescent="0.25">
      <c r="A7" s="1"/>
      <c r="B7" s="91" t="s">
        <v>25</v>
      </c>
      <c r="C7" s="311" t="s">
        <v>4</v>
      </c>
      <c r="D7" s="311"/>
      <c r="E7" s="311"/>
      <c r="F7" s="311"/>
      <c r="G7" s="312" t="s">
        <v>227</v>
      </c>
      <c r="H7" s="312"/>
      <c r="I7" s="312"/>
      <c r="J7" s="312"/>
      <c r="K7" s="312"/>
      <c r="L7" s="312"/>
    </row>
    <row r="8" spans="1:14" ht="21.75" customHeight="1" thickTop="1" thickBot="1" x14ac:dyDescent="0.25">
      <c r="A8" s="1"/>
      <c r="B8" s="91" t="s">
        <v>25</v>
      </c>
      <c r="C8" s="37" t="s">
        <v>5</v>
      </c>
      <c r="D8" s="37"/>
      <c r="E8" s="37"/>
      <c r="F8" s="37"/>
      <c r="G8" s="37"/>
      <c r="H8" s="37"/>
      <c r="I8" s="37"/>
      <c r="J8" s="37"/>
      <c r="K8" s="37"/>
      <c r="L8" s="58">
        <v>30</v>
      </c>
    </row>
    <row r="9" spans="1:14" ht="21.75" customHeight="1" thickTop="1" thickBot="1" x14ac:dyDescent="0.25">
      <c r="A9" s="1"/>
      <c r="B9" s="91" t="s">
        <v>25</v>
      </c>
      <c r="C9" s="15" t="s">
        <v>113</v>
      </c>
      <c r="D9" s="15"/>
      <c r="E9" s="15"/>
      <c r="F9" s="15"/>
      <c r="G9" s="15"/>
      <c r="H9" s="15"/>
      <c r="I9" s="15"/>
      <c r="J9" s="15"/>
      <c r="K9" s="15"/>
      <c r="L9" s="78">
        <v>2019</v>
      </c>
    </row>
    <row r="10" spans="1:14" ht="21.75" customHeight="1" thickTop="1" thickBot="1" x14ac:dyDescent="0.25">
      <c r="A10" s="1"/>
      <c r="B10" s="91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59" t="s">
        <v>160</v>
      </c>
    </row>
    <row r="11" spans="1:14" ht="21.75" customHeight="1" thickTop="1" thickBot="1" x14ac:dyDescent="0.25">
      <c r="A11" s="1"/>
      <c r="B11" s="91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60">
        <v>1</v>
      </c>
    </row>
    <row r="12" spans="1:14" ht="21.75" customHeight="1" thickTop="1" thickBot="1" x14ac:dyDescent="0.25">
      <c r="A12" s="1"/>
      <c r="B12" s="313" t="s">
        <v>112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5"/>
    </row>
    <row r="13" spans="1:14" ht="21.75" customHeight="1" thickTop="1" thickBot="1" x14ac:dyDescent="0.25">
      <c r="A13" s="1"/>
      <c r="B13" s="316"/>
      <c r="C13" s="314"/>
      <c r="D13" s="314"/>
      <c r="E13" s="314"/>
      <c r="F13" s="314"/>
      <c r="G13" s="314"/>
      <c r="H13" s="314"/>
      <c r="I13" s="314"/>
      <c r="J13" s="314"/>
      <c r="K13" s="314"/>
      <c r="L13" s="315"/>
    </row>
    <row r="14" spans="1:14" ht="21.75" customHeight="1" thickTop="1" thickBot="1" x14ac:dyDescent="0.25">
      <c r="A14" s="1"/>
      <c r="B14" s="316"/>
      <c r="C14" s="314"/>
      <c r="D14" s="314"/>
      <c r="E14" s="314"/>
      <c r="F14" s="314"/>
      <c r="G14" s="314"/>
      <c r="H14" s="314"/>
      <c r="I14" s="314"/>
      <c r="J14" s="314"/>
      <c r="K14" s="314"/>
      <c r="L14" s="315"/>
    </row>
    <row r="15" spans="1:14" ht="21.75" customHeight="1" thickTop="1" thickBot="1" x14ac:dyDescent="0.25">
      <c r="A15" s="1"/>
      <c r="B15" s="317" t="s">
        <v>26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</row>
    <row r="16" spans="1:14" ht="21.75" customHeight="1" thickTop="1" thickBot="1" x14ac:dyDescent="0.25">
      <c r="A16" s="1"/>
      <c r="B16" s="91">
        <v>1</v>
      </c>
      <c r="C16" s="15" t="s">
        <v>1605</v>
      </c>
      <c r="D16" s="15"/>
      <c r="E16" s="15"/>
      <c r="F16" s="15"/>
      <c r="G16" s="15"/>
      <c r="H16" s="15"/>
      <c r="I16" s="15"/>
      <c r="J16" s="15"/>
      <c r="K16" s="15"/>
      <c r="L16" s="16">
        <v>0</v>
      </c>
      <c r="M16" s="112"/>
      <c r="N16" s="275"/>
    </row>
    <row r="17" spans="1:14" ht="21.75" customHeight="1" thickTop="1" thickBot="1" x14ac:dyDescent="0.25">
      <c r="A17" s="1"/>
      <c r="B17" s="91">
        <v>2</v>
      </c>
      <c r="C17" s="15" t="s">
        <v>8</v>
      </c>
      <c r="D17" s="15"/>
      <c r="E17" s="15"/>
      <c r="F17" s="15"/>
      <c r="G17" s="15"/>
      <c r="H17" s="15"/>
      <c r="I17" s="15"/>
      <c r="J17" s="15"/>
      <c r="K17" s="15"/>
      <c r="L17" s="17"/>
      <c r="N17" s="275"/>
    </row>
    <row r="18" spans="1:14" ht="21.75" customHeight="1" thickTop="1" thickBot="1" x14ac:dyDescent="0.25">
      <c r="A18" s="1"/>
      <c r="B18" s="91">
        <v>3</v>
      </c>
      <c r="C18" s="15" t="s">
        <v>9</v>
      </c>
      <c r="D18" s="15"/>
      <c r="E18" s="15"/>
      <c r="F18" s="15"/>
      <c r="G18" s="15"/>
      <c r="H18" s="15"/>
      <c r="I18" s="15"/>
      <c r="J18" s="15"/>
      <c r="K18" s="15"/>
      <c r="L18" s="18" t="s">
        <v>228</v>
      </c>
    </row>
    <row r="19" spans="1:14" ht="21.75" customHeight="1" thickTop="1" thickBot="1" x14ac:dyDescent="0.25">
      <c r="A19" s="1"/>
      <c r="B19" s="89">
        <v>4</v>
      </c>
      <c r="C19" s="335" t="s">
        <v>27</v>
      </c>
      <c r="D19" s="336"/>
      <c r="E19" s="336"/>
      <c r="F19" s="336"/>
      <c r="G19" s="336"/>
      <c r="H19" s="336"/>
      <c r="I19" s="336"/>
      <c r="J19" s="336"/>
      <c r="K19" s="336"/>
      <c r="L19" s="17" t="s">
        <v>230</v>
      </c>
    </row>
    <row r="20" spans="1:14" ht="21.75" customHeight="1" thickTop="1" x14ac:dyDescent="0.2">
      <c r="A20" s="1"/>
      <c r="B20" s="337" t="s">
        <v>122</v>
      </c>
      <c r="C20" s="338"/>
      <c r="D20" s="338"/>
      <c r="E20" s="338"/>
      <c r="F20" s="338"/>
      <c r="G20" s="338"/>
      <c r="H20" s="338"/>
      <c r="I20" s="338"/>
      <c r="J20" s="338"/>
      <c r="K20" s="338"/>
      <c r="L20" s="339"/>
    </row>
    <row r="21" spans="1:14" ht="19.149999999999999" customHeight="1" thickBot="1" x14ac:dyDescent="0.25">
      <c r="A21" s="1"/>
      <c r="B21" s="340"/>
      <c r="C21" s="341"/>
      <c r="D21" s="341"/>
      <c r="E21" s="341"/>
      <c r="F21" s="341"/>
      <c r="G21" s="341"/>
      <c r="H21" s="341"/>
      <c r="I21" s="341"/>
      <c r="J21" s="341"/>
      <c r="K21" s="341"/>
      <c r="L21" s="342"/>
      <c r="N21" s="275"/>
    </row>
    <row r="22" spans="1:14" ht="21.6" hidden="1" customHeight="1" thickBot="1" x14ac:dyDescent="0.25">
      <c r="A22" s="1"/>
      <c r="B22" s="343"/>
      <c r="C22" s="344"/>
      <c r="D22" s="344"/>
      <c r="E22" s="344"/>
      <c r="F22" s="344"/>
      <c r="G22" s="344"/>
      <c r="H22" s="344"/>
      <c r="I22" s="344"/>
      <c r="J22" s="344"/>
      <c r="K22" s="344"/>
      <c r="L22" s="345"/>
    </row>
    <row r="23" spans="1:14" ht="21.75" customHeight="1" thickTop="1" thickBot="1" x14ac:dyDescent="0.25">
      <c r="A23" s="1"/>
      <c r="B23" s="317" t="s">
        <v>127</v>
      </c>
      <c r="C23" s="317"/>
      <c r="D23" s="317"/>
      <c r="E23" s="317"/>
      <c r="F23" s="317"/>
      <c r="G23" s="317"/>
      <c r="H23" s="317"/>
      <c r="I23" s="317"/>
      <c r="J23" s="317"/>
      <c r="K23" s="317"/>
      <c r="L23" s="88" t="s">
        <v>29</v>
      </c>
    </row>
    <row r="24" spans="1:14" ht="21.75" customHeight="1" thickTop="1" thickBot="1" x14ac:dyDescent="0.25">
      <c r="A24" s="1"/>
      <c r="B24" s="91" t="s">
        <v>30</v>
      </c>
      <c r="C24" s="15" t="s">
        <v>1604</v>
      </c>
      <c r="D24" s="15"/>
      <c r="E24" s="15"/>
      <c r="F24" s="15"/>
      <c r="G24" s="15"/>
      <c r="H24" s="15"/>
      <c r="I24" s="15"/>
      <c r="J24" s="15"/>
      <c r="K24" s="19"/>
      <c r="L24" s="92">
        <v>0</v>
      </c>
      <c r="M24" s="12">
        <f>(L16/220)*110</f>
        <v>0</v>
      </c>
    </row>
    <row r="25" spans="1:14" ht="21.75" customHeight="1" thickTop="1" thickBot="1" x14ac:dyDescent="0.25">
      <c r="A25" s="1"/>
      <c r="B25" s="91" t="s">
        <v>31</v>
      </c>
      <c r="C25" s="15" t="s">
        <v>32</v>
      </c>
      <c r="D25" s="15"/>
      <c r="E25" s="15"/>
      <c r="F25" s="20" t="s">
        <v>33</v>
      </c>
      <c r="G25" s="20"/>
      <c r="H25" s="15"/>
      <c r="I25" s="346">
        <v>0.3</v>
      </c>
      <c r="J25" s="347"/>
      <c r="K25" s="348"/>
      <c r="L25" s="92">
        <f>L24*I25</f>
        <v>0</v>
      </c>
    </row>
    <row r="26" spans="1:14" ht="21.75" customHeight="1" thickTop="1" thickBot="1" x14ac:dyDescent="0.25">
      <c r="A26" s="1"/>
      <c r="B26" s="349" t="s">
        <v>34</v>
      </c>
      <c r="C26" s="350" t="s">
        <v>35</v>
      </c>
      <c r="D26" s="351"/>
      <c r="E26" s="351"/>
      <c r="F26" s="20" t="s">
        <v>36</v>
      </c>
      <c r="G26" s="20"/>
      <c r="H26" s="15"/>
      <c r="I26" s="15"/>
      <c r="J26" s="15"/>
      <c r="K26" s="21"/>
      <c r="L26" s="354">
        <v>0</v>
      </c>
      <c r="M26" s="318" t="s">
        <v>109</v>
      </c>
      <c r="N26" s="317"/>
    </row>
    <row r="27" spans="1:14" ht="21.75" customHeight="1" thickTop="1" thickBot="1" x14ac:dyDescent="0.25">
      <c r="A27" s="1"/>
      <c r="B27" s="349"/>
      <c r="C27" s="352"/>
      <c r="D27" s="353"/>
      <c r="E27" s="353"/>
      <c r="F27" s="20" t="s">
        <v>37</v>
      </c>
      <c r="G27" s="20"/>
      <c r="H27" s="15"/>
      <c r="I27" s="20" t="s">
        <v>38</v>
      </c>
      <c r="J27" s="15"/>
      <c r="K27" s="19"/>
      <c r="L27" s="354"/>
      <c r="M27" s="328">
        <v>998</v>
      </c>
      <c r="N27" s="329"/>
    </row>
    <row r="28" spans="1:14" ht="21.75" customHeight="1" thickTop="1" thickBot="1" x14ac:dyDescent="0.25">
      <c r="A28" s="1"/>
      <c r="B28" s="91" t="s">
        <v>39</v>
      </c>
      <c r="C28" s="330" t="s">
        <v>40</v>
      </c>
      <c r="D28" s="330"/>
      <c r="E28" s="330"/>
      <c r="F28" s="330"/>
      <c r="G28" s="330"/>
      <c r="H28" s="330"/>
      <c r="I28" s="330"/>
      <c r="J28" s="330"/>
      <c r="K28" s="331"/>
      <c r="L28" s="92">
        <v>0</v>
      </c>
      <c r="M28" s="332">
        <v>0</v>
      </c>
      <c r="N28" s="317"/>
    </row>
    <row r="29" spans="1:14" ht="21.75" customHeight="1" thickTop="1" thickBot="1" x14ac:dyDescent="0.25">
      <c r="A29" s="1"/>
      <c r="B29" s="91" t="s">
        <v>41</v>
      </c>
      <c r="C29" s="333" t="s">
        <v>42</v>
      </c>
      <c r="D29" s="333"/>
      <c r="E29" s="333"/>
      <c r="F29" s="333"/>
      <c r="G29" s="333"/>
      <c r="H29" s="333"/>
      <c r="I29" s="333"/>
      <c r="J29" s="333"/>
      <c r="K29" s="334"/>
      <c r="L29" s="92">
        <v>0</v>
      </c>
      <c r="M29" s="44"/>
    </row>
    <row r="30" spans="1:14" ht="21.75" customHeight="1" thickTop="1" thickBot="1" x14ac:dyDescent="0.25">
      <c r="A30" s="1"/>
      <c r="B30" s="91" t="s">
        <v>43</v>
      </c>
      <c r="C30" s="333" t="s">
        <v>44</v>
      </c>
      <c r="D30" s="333"/>
      <c r="E30" s="333"/>
      <c r="F30" s="333"/>
      <c r="G30" s="333"/>
      <c r="H30" s="333"/>
      <c r="I30" s="333"/>
      <c r="J30" s="333"/>
      <c r="K30" s="334"/>
      <c r="L30" s="92">
        <v>0</v>
      </c>
    </row>
    <row r="31" spans="1:14" ht="21.75" customHeight="1" thickTop="1" thickBot="1" x14ac:dyDescent="0.25">
      <c r="A31" s="1"/>
      <c r="B31" s="91" t="s">
        <v>45</v>
      </c>
      <c r="C31" s="333" t="s">
        <v>163</v>
      </c>
      <c r="D31" s="333"/>
      <c r="E31" s="333"/>
      <c r="F31" s="333"/>
      <c r="G31" s="333"/>
      <c r="H31" s="333"/>
      <c r="I31" s="333"/>
      <c r="J31" s="333"/>
      <c r="K31" s="334"/>
      <c r="L31" s="92">
        <v>0</v>
      </c>
    </row>
    <row r="32" spans="1:14" ht="17.25" thickTop="1" thickBot="1" x14ac:dyDescent="0.25">
      <c r="A32" s="1"/>
      <c r="B32" s="364"/>
      <c r="C32" s="365"/>
      <c r="D32" s="365"/>
      <c r="E32" s="365"/>
      <c r="F32" s="365"/>
      <c r="G32" s="365"/>
      <c r="H32" s="365"/>
      <c r="I32" s="365"/>
      <c r="J32" s="365"/>
      <c r="K32" s="365"/>
      <c r="L32" s="366"/>
    </row>
    <row r="33" spans="1:257" ht="21.75" customHeight="1" thickTop="1" thickBot="1" x14ac:dyDescent="0.25">
      <c r="A33" s="1"/>
      <c r="B33" s="318" t="s">
        <v>126</v>
      </c>
      <c r="C33" s="367"/>
      <c r="D33" s="367"/>
      <c r="E33" s="367"/>
      <c r="F33" s="367"/>
      <c r="G33" s="367"/>
      <c r="H33" s="367"/>
      <c r="I33" s="367"/>
      <c r="J33" s="367"/>
      <c r="K33" s="368"/>
      <c r="L33" s="22">
        <f>SUM(L24:L31)</f>
        <v>0</v>
      </c>
      <c r="N33" s="44"/>
    </row>
    <row r="34" spans="1:257" ht="21.75" customHeight="1" thickTop="1" x14ac:dyDescent="0.2">
      <c r="A34" s="1"/>
      <c r="B34" s="358" t="s">
        <v>125</v>
      </c>
      <c r="C34" s="359"/>
      <c r="D34" s="359"/>
      <c r="E34" s="359"/>
      <c r="F34" s="359"/>
      <c r="G34" s="359"/>
      <c r="H34" s="359"/>
      <c r="I34" s="359"/>
      <c r="J34" s="359"/>
      <c r="K34" s="359"/>
      <c r="L34" s="360"/>
    </row>
    <row r="35" spans="1:257" ht="32.450000000000003" customHeight="1" thickBot="1" x14ac:dyDescent="0.25">
      <c r="A35" s="1"/>
      <c r="B35" s="361"/>
      <c r="C35" s="362"/>
      <c r="D35" s="362"/>
      <c r="E35" s="362"/>
      <c r="F35" s="362"/>
      <c r="G35" s="362"/>
      <c r="H35" s="362"/>
      <c r="I35" s="362"/>
      <c r="J35" s="362"/>
      <c r="K35" s="362"/>
      <c r="L35" s="363"/>
    </row>
    <row r="36" spans="1:257" ht="21.75" customHeight="1" thickTop="1" thickBot="1" x14ac:dyDescent="0.25">
      <c r="A36" s="1"/>
      <c r="B36" s="318" t="s">
        <v>47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7"/>
    </row>
    <row r="37" spans="1:257" ht="21.75" customHeight="1" thickTop="1" thickBot="1" x14ac:dyDescent="0.25">
      <c r="A37" s="1"/>
      <c r="B37" s="318" t="s">
        <v>129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7"/>
    </row>
    <row r="38" spans="1:257" ht="21.75" customHeight="1" thickTop="1" thickBot="1" x14ac:dyDescent="0.25">
      <c r="A38" s="1"/>
      <c r="B38" s="23" t="s">
        <v>30</v>
      </c>
      <c r="C38" s="355" t="s">
        <v>128</v>
      </c>
      <c r="D38" s="355"/>
      <c r="E38" s="355"/>
      <c r="F38" s="355"/>
      <c r="G38" s="355"/>
      <c r="H38" s="355"/>
      <c r="I38" s="355"/>
      <c r="J38" s="355"/>
      <c r="K38" s="24">
        <v>8.3299999999999999E-2</v>
      </c>
      <c r="L38" s="30">
        <f>L33*K38</f>
        <v>0</v>
      </c>
    </row>
    <row r="39" spans="1:257" s="70" customFormat="1" ht="21.75" customHeight="1" thickTop="1" thickBot="1" x14ac:dyDescent="0.25">
      <c r="A39" s="66"/>
      <c r="B39" s="67" t="s">
        <v>31</v>
      </c>
      <c r="C39" s="356" t="s">
        <v>1585</v>
      </c>
      <c r="D39" s="356"/>
      <c r="E39" s="356"/>
      <c r="F39" s="356"/>
      <c r="G39" s="356"/>
      <c r="H39" s="356"/>
      <c r="I39" s="356"/>
      <c r="J39" s="356"/>
      <c r="K39" s="68">
        <v>2.7799999999999998E-2</v>
      </c>
      <c r="L39" s="69">
        <f>L33*K39</f>
        <v>0</v>
      </c>
      <c r="M39" s="271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  <c r="IW39" s="66"/>
    </row>
    <row r="40" spans="1:257" ht="21.75" customHeight="1" thickTop="1" thickBot="1" x14ac:dyDescent="0.25">
      <c r="A40" s="1"/>
      <c r="B40" s="95"/>
      <c r="C40" s="357" t="s">
        <v>64</v>
      </c>
      <c r="D40" s="357"/>
      <c r="E40" s="357"/>
      <c r="F40" s="357"/>
      <c r="G40" s="357"/>
      <c r="H40" s="357"/>
      <c r="I40" s="357"/>
      <c r="J40" s="357"/>
      <c r="K40" s="25">
        <f>K38+K39</f>
        <v>0.1111</v>
      </c>
      <c r="L40" s="22">
        <f>L33*K40</f>
        <v>0</v>
      </c>
      <c r="M40" s="11"/>
    </row>
    <row r="41" spans="1:257" ht="21.75" customHeight="1" thickTop="1" x14ac:dyDescent="0.2">
      <c r="A41" s="1"/>
      <c r="B41" s="358" t="s">
        <v>114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60"/>
    </row>
    <row r="42" spans="1:257" ht="55.15" customHeight="1" thickBot="1" x14ac:dyDescent="0.25">
      <c r="A42" s="1"/>
      <c r="B42" s="361"/>
      <c r="C42" s="362"/>
      <c r="D42" s="362"/>
      <c r="E42" s="362"/>
      <c r="F42" s="362"/>
      <c r="G42" s="362"/>
      <c r="H42" s="362"/>
      <c r="I42" s="362"/>
      <c r="J42" s="362"/>
      <c r="K42" s="362"/>
      <c r="L42" s="363"/>
    </row>
    <row r="43" spans="1:257" ht="21.75" customHeight="1" thickTop="1" thickBot="1" x14ac:dyDescent="0.25">
      <c r="A43" s="1"/>
      <c r="B43" s="318" t="s">
        <v>48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7"/>
    </row>
    <row r="44" spans="1:257" ht="27" customHeight="1" thickTop="1" thickBot="1" x14ac:dyDescent="0.25">
      <c r="A44" s="1"/>
      <c r="B44" s="318" t="s">
        <v>64</v>
      </c>
      <c r="C44" s="318"/>
      <c r="D44" s="318"/>
      <c r="E44" s="318"/>
      <c r="F44" s="318"/>
      <c r="G44" s="318"/>
      <c r="H44" s="318"/>
      <c r="I44" s="318"/>
      <c r="J44" s="318"/>
      <c r="K44" s="43">
        <f>SUM(K45:K52)</f>
        <v>0.3680000000000001</v>
      </c>
      <c r="L44" s="22">
        <f>SUM(L45:L52)</f>
        <v>0</v>
      </c>
    </row>
    <row r="45" spans="1:257" ht="21.75" customHeight="1" thickTop="1" thickBot="1" x14ac:dyDescent="0.25">
      <c r="A45" s="1"/>
      <c r="B45" s="91" t="s">
        <v>30</v>
      </c>
      <c r="C45" s="381" t="s">
        <v>49</v>
      </c>
      <c r="D45" s="381"/>
      <c r="E45" s="381"/>
      <c r="F45" s="381"/>
      <c r="G45" s="381"/>
      <c r="H45" s="381"/>
      <c r="I45" s="381"/>
      <c r="J45" s="381"/>
      <c r="K45" s="26">
        <v>0.2</v>
      </c>
      <c r="L45" s="92">
        <f>K45*(L33+L40)</f>
        <v>0</v>
      </c>
    </row>
    <row r="46" spans="1:257" ht="21.75" customHeight="1" thickTop="1" thickBot="1" x14ac:dyDescent="0.25">
      <c r="A46" s="1"/>
      <c r="B46" s="91" t="s">
        <v>31</v>
      </c>
      <c r="C46" s="381" t="s">
        <v>50</v>
      </c>
      <c r="D46" s="381"/>
      <c r="E46" s="381"/>
      <c r="F46" s="381"/>
      <c r="G46" s="381"/>
      <c r="H46" s="381"/>
      <c r="I46" s="381"/>
      <c r="J46" s="381"/>
      <c r="K46" s="26">
        <v>1.4999999999999999E-2</v>
      </c>
      <c r="L46" s="92">
        <f>K46*(L33+L40)</f>
        <v>0</v>
      </c>
    </row>
    <row r="47" spans="1:257" ht="21.75" customHeight="1" thickTop="1" thickBot="1" x14ac:dyDescent="0.25">
      <c r="A47" s="1"/>
      <c r="B47" s="91" t="s">
        <v>34</v>
      </c>
      <c r="C47" s="381" t="s">
        <v>51</v>
      </c>
      <c r="D47" s="381"/>
      <c r="E47" s="381"/>
      <c r="F47" s="381"/>
      <c r="G47" s="381"/>
      <c r="H47" s="381"/>
      <c r="I47" s="381"/>
      <c r="J47" s="381"/>
      <c r="K47" s="26">
        <v>0.01</v>
      </c>
      <c r="L47" s="92">
        <f>K47*(L33+L40)</f>
        <v>0</v>
      </c>
    </row>
    <row r="48" spans="1:257" ht="21.75" customHeight="1" thickTop="1" thickBot="1" x14ac:dyDescent="0.25">
      <c r="A48" s="1"/>
      <c r="B48" s="91" t="s">
        <v>39</v>
      </c>
      <c r="C48" s="381" t="s">
        <v>52</v>
      </c>
      <c r="D48" s="381"/>
      <c r="E48" s="381"/>
      <c r="F48" s="381"/>
      <c r="G48" s="381"/>
      <c r="H48" s="381"/>
      <c r="I48" s="381"/>
      <c r="J48" s="381"/>
      <c r="K48" s="26">
        <v>2E-3</v>
      </c>
      <c r="L48" s="92">
        <f>K48*(L33+L40)</f>
        <v>0</v>
      </c>
      <c r="M48" s="82" t="s">
        <v>166</v>
      </c>
    </row>
    <row r="49" spans="1:14" ht="21.75" customHeight="1" thickTop="1" thickBot="1" x14ac:dyDescent="0.25">
      <c r="A49" s="1"/>
      <c r="B49" s="91" t="s">
        <v>41</v>
      </c>
      <c r="C49" s="381" t="s">
        <v>53</v>
      </c>
      <c r="D49" s="381"/>
      <c r="E49" s="381"/>
      <c r="F49" s="381"/>
      <c r="G49" s="381"/>
      <c r="H49" s="381"/>
      <c r="I49" s="381"/>
      <c r="J49" s="381"/>
      <c r="K49" s="26">
        <v>2.5000000000000001E-2</v>
      </c>
      <c r="L49" s="92">
        <f>K49*(L33+L40)</f>
        <v>0</v>
      </c>
      <c r="M49" s="83">
        <f>L44-L50</f>
        <v>0</v>
      </c>
      <c r="N49" s="84">
        <f>K44-K50</f>
        <v>0.28800000000000009</v>
      </c>
    </row>
    <row r="50" spans="1:14" ht="21.75" customHeight="1" thickTop="1" thickBot="1" x14ac:dyDescent="0.25">
      <c r="A50" s="1"/>
      <c r="B50" s="91" t="s">
        <v>43</v>
      </c>
      <c r="C50" s="381" t="s">
        <v>54</v>
      </c>
      <c r="D50" s="381"/>
      <c r="E50" s="381"/>
      <c r="F50" s="381"/>
      <c r="G50" s="381"/>
      <c r="H50" s="381"/>
      <c r="I50" s="381"/>
      <c r="J50" s="381"/>
      <c r="K50" s="26">
        <v>0.08</v>
      </c>
      <c r="L50" s="92">
        <f>K50*(L33+L40)</f>
        <v>0</v>
      </c>
      <c r="M50" s="83"/>
      <c r="N50" s="84"/>
    </row>
    <row r="51" spans="1:14" ht="21.75" customHeight="1" thickTop="1" thickBot="1" x14ac:dyDescent="0.25">
      <c r="A51" s="1"/>
      <c r="B51" s="91" t="s">
        <v>45</v>
      </c>
      <c r="C51" s="369" t="s">
        <v>10</v>
      </c>
      <c r="D51" s="369"/>
      <c r="E51" s="369"/>
      <c r="F51" s="369"/>
      <c r="G51" s="27">
        <v>0.03</v>
      </c>
      <c r="H51" s="28" t="s">
        <v>11</v>
      </c>
      <c r="I51" s="370">
        <v>1</v>
      </c>
      <c r="J51" s="370"/>
      <c r="K51" s="29">
        <f>I51*G51</f>
        <v>0.03</v>
      </c>
      <c r="L51" s="92">
        <f>K51*(L33+L40)</f>
        <v>0</v>
      </c>
    </row>
    <row r="52" spans="1:14" ht="21.75" customHeight="1" thickTop="1" thickBot="1" x14ac:dyDescent="0.25">
      <c r="A52" s="1"/>
      <c r="B52" s="91" t="s">
        <v>55</v>
      </c>
      <c r="C52" s="15" t="s">
        <v>56</v>
      </c>
      <c r="D52" s="15"/>
      <c r="E52" s="15"/>
      <c r="F52" s="15"/>
      <c r="G52" s="15"/>
      <c r="H52" s="15"/>
      <c r="I52" s="15"/>
      <c r="J52" s="15"/>
      <c r="K52" s="26">
        <v>6.0000000000000001E-3</v>
      </c>
      <c r="L52" s="92">
        <f>K52*(L33+L40)</f>
        <v>0</v>
      </c>
    </row>
    <row r="53" spans="1:14" ht="21.75" customHeight="1" thickTop="1" x14ac:dyDescent="0.2">
      <c r="A53" s="1"/>
      <c r="B53" s="371" t="s">
        <v>115</v>
      </c>
      <c r="C53" s="372"/>
      <c r="D53" s="372"/>
      <c r="E53" s="372"/>
      <c r="F53" s="372"/>
      <c r="G53" s="372"/>
      <c r="H53" s="372"/>
      <c r="I53" s="372"/>
      <c r="J53" s="372"/>
      <c r="K53" s="372"/>
      <c r="L53" s="373"/>
    </row>
    <row r="54" spans="1:14" ht="21.75" customHeight="1" x14ac:dyDescent="0.2">
      <c r="A54" s="1"/>
      <c r="B54" s="374"/>
      <c r="C54" s="375"/>
      <c r="D54" s="375"/>
      <c r="E54" s="375"/>
      <c r="F54" s="375"/>
      <c r="G54" s="375"/>
      <c r="H54" s="375"/>
      <c r="I54" s="375"/>
      <c r="J54" s="375"/>
      <c r="K54" s="375"/>
      <c r="L54" s="376"/>
    </row>
    <row r="55" spans="1:14" ht="12.6" customHeight="1" thickBot="1" x14ac:dyDescent="0.25">
      <c r="A55" s="1"/>
      <c r="B55" s="377"/>
      <c r="C55" s="378"/>
      <c r="D55" s="378"/>
      <c r="E55" s="378"/>
      <c r="F55" s="378"/>
      <c r="G55" s="378"/>
      <c r="H55" s="378"/>
      <c r="I55" s="378"/>
      <c r="J55" s="378"/>
      <c r="K55" s="378"/>
      <c r="L55" s="379"/>
    </row>
    <row r="56" spans="1:14" ht="21.75" customHeight="1" thickTop="1" thickBot="1" x14ac:dyDescent="0.25">
      <c r="A56" s="1"/>
      <c r="B56" s="318" t="s">
        <v>57</v>
      </c>
      <c r="C56" s="318"/>
      <c r="D56" s="318"/>
      <c r="E56" s="318"/>
      <c r="F56" s="318"/>
      <c r="G56" s="318"/>
      <c r="H56" s="318"/>
      <c r="I56" s="318"/>
      <c r="J56" s="318"/>
      <c r="K56" s="318"/>
      <c r="L56" s="317"/>
    </row>
    <row r="57" spans="1:14" ht="21.75" customHeight="1" thickTop="1" thickBot="1" x14ac:dyDescent="0.25">
      <c r="A57" s="1"/>
      <c r="B57" s="88" t="s">
        <v>30</v>
      </c>
      <c r="C57" s="380" t="s">
        <v>58</v>
      </c>
      <c r="D57" s="380"/>
      <c r="E57" s="380"/>
      <c r="F57" s="380"/>
      <c r="G57" s="380"/>
      <c r="H57" s="380"/>
      <c r="I57" s="380"/>
      <c r="J57" s="380"/>
      <c r="K57" s="380"/>
      <c r="L57" s="30">
        <v>0</v>
      </c>
    </row>
    <row r="58" spans="1:14" ht="21.75" customHeight="1" thickTop="1" thickBot="1" x14ac:dyDescent="0.25">
      <c r="A58" s="1"/>
      <c r="B58" s="88" t="s">
        <v>31</v>
      </c>
      <c r="C58" s="380" t="s">
        <v>59</v>
      </c>
      <c r="D58" s="380"/>
      <c r="E58" s="380"/>
      <c r="F58" s="380"/>
      <c r="G58" s="380"/>
      <c r="H58" s="380"/>
      <c r="I58" s="380"/>
      <c r="J58" s="380"/>
      <c r="K58" s="380"/>
      <c r="L58" s="30">
        <v>0</v>
      </c>
    </row>
    <row r="59" spans="1:14" ht="21.75" customHeight="1" thickTop="1" thickBot="1" x14ac:dyDescent="0.25">
      <c r="A59" s="1"/>
      <c r="B59" s="88" t="s">
        <v>34</v>
      </c>
      <c r="C59" s="380" t="s">
        <v>60</v>
      </c>
      <c r="D59" s="380"/>
      <c r="E59" s="380"/>
      <c r="F59" s="380"/>
      <c r="G59" s="380"/>
      <c r="H59" s="380"/>
      <c r="I59" s="380"/>
      <c r="J59" s="380"/>
      <c r="K59" s="380"/>
      <c r="L59" s="30">
        <v>0</v>
      </c>
    </row>
    <row r="60" spans="1:14" ht="21.75" customHeight="1" thickTop="1" thickBot="1" x14ac:dyDescent="0.25">
      <c r="A60" s="1"/>
      <c r="B60" s="88" t="s">
        <v>39</v>
      </c>
      <c r="C60" s="380" t="s">
        <v>21</v>
      </c>
      <c r="D60" s="380"/>
      <c r="E60" s="380"/>
      <c r="F60" s="380"/>
      <c r="G60" s="380"/>
      <c r="H60" s="380"/>
      <c r="I60" s="380"/>
      <c r="J60" s="380"/>
      <c r="K60" s="380"/>
      <c r="L60" s="30">
        <v>0</v>
      </c>
    </row>
    <row r="61" spans="1:14" ht="21.75" customHeight="1" thickTop="1" thickBot="1" x14ac:dyDescent="0.25">
      <c r="A61" s="1"/>
      <c r="B61" s="88" t="s">
        <v>41</v>
      </c>
      <c r="C61" s="380" t="s">
        <v>61</v>
      </c>
      <c r="D61" s="380"/>
      <c r="E61" s="380"/>
      <c r="F61" s="380"/>
      <c r="G61" s="380"/>
      <c r="H61" s="380"/>
      <c r="I61" s="380"/>
      <c r="J61" s="380"/>
      <c r="K61" s="380"/>
      <c r="L61" s="30">
        <v>0</v>
      </c>
    </row>
    <row r="62" spans="1:14" ht="21.75" customHeight="1" thickTop="1" thickBot="1" x14ac:dyDescent="0.25">
      <c r="A62" s="1"/>
      <c r="B62" s="88" t="s">
        <v>43</v>
      </c>
      <c r="C62" s="380" t="s">
        <v>62</v>
      </c>
      <c r="D62" s="380"/>
      <c r="E62" s="380"/>
      <c r="F62" s="380"/>
      <c r="G62" s="380"/>
      <c r="H62" s="380"/>
      <c r="I62" s="380"/>
      <c r="J62" s="380"/>
      <c r="K62" s="380"/>
      <c r="L62" s="30">
        <v>0</v>
      </c>
    </row>
    <row r="63" spans="1:14" ht="21.75" customHeight="1" thickTop="1" thickBot="1" x14ac:dyDescent="0.25">
      <c r="A63" s="1"/>
      <c r="B63" s="88" t="s">
        <v>45</v>
      </c>
      <c r="C63" s="380" t="s">
        <v>22</v>
      </c>
      <c r="D63" s="380"/>
      <c r="E63" s="380"/>
      <c r="F63" s="380"/>
      <c r="G63" s="380"/>
      <c r="H63" s="380"/>
      <c r="I63" s="380"/>
      <c r="J63" s="380"/>
      <c r="K63" s="380"/>
      <c r="L63" s="30">
        <v>0</v>
      </c>
    </row>
    <row r="64" spans="1:14" ht="21.75" customHeight="1" thickTop="1" thickBot="1" x14ac:dyDescent="0.25">
      <c r="A64" s="1"/>
      <c r="B64" s="88" t="s">
        <v>55</v>
      </c>
      <c r="C64" s="380" t="s">
        <v>136</v>
      </c>
      <c r="D64" s="380"/>
      <c r="E64" s="380"/>
      <c r="F64" s="380"/>
      <c r="G64" s="380"/>
      <c r="H64" s="380"/>
      <c r="I64" s="380"/>
      <c r="J64" s="380"/>
      <c r="K64" s="380"/>
      <c r="L64" s="30">
        <v>0</v>
      </c>
    </row>
    <row r="65" spans="1:16" ht="21.75" customHeight="1" thickTop="1" thickBot="1" x14ac:dyDescent="0.25">
      <c r="A65" s="1"/>
      <c r="B65" s="88" t="s">
        <v>63</v>
      </c>
      <c r="C65" s="380" t="s">
        <v>46</v>
      </c>
      <c r="D65" s="380"/>
      <c r="E65" s="380"/>
      <c r="F65" s="380"/>
      <c r="G65" s="380"/>
      <c r="H65" s="380"/>
      <c r="I65" s="380"/>
      <c r="J65" s="380"/>
      <c r="K65" s="380"/>
      <c r="L65" s="30">
        <v>0</v>
      </c>
    </row>
    <row r="66" spans="1:16" ht="21.75" customHeight="1" thickTop="1" thickBot="1" x14ac:dyDescent="0.25">
      <c r="A66" s="1"/>
      <c r="B66" s="88"/>
      <c r="C66" s="317" t="s">
        <v>64</v>
      </c>
      <c r="D66" s="317"/>
      <c r="E66" s="317"/>
      <c r="F66" s="317"/>
      <c r="G66" s="317"/>
      <c r="H66" s="317"/>
      <c r="I66" s="317"/>
      <c r="J66" s="317"/>
      <c r="K66" s="317"/>
      <c r="L66" s="22">
        <f>SUM(L57:L65)</f>
        <v>0</v>
      </c>
    </row>
    <row r="67" spans="1:16" ht="21.75" customHeight="1" thickTop="1" x14ac:dyDescent="0.2">
      <c r="A67" s="1"/>
      <c r="B67" s="358" t="s">
        <v>116</v>
      </c>
      <c r="C67" s="382"/>
      <c r="D67" s="382"/>
      <c r="E67" s="382"/>
      <c r="F67" s="382"/>
      <c r="G67" s="382"/>
      <c r="H67" s="382"/>
      <c r="I67" s="382"/>
      <c r="J67" s="382"/>
      <c r="K67" s="382"/>
      <c r="L67" s="383"/>
    </row>
    <row r="68" spans="1:16" ht="37.15" customHeight="1" thickBot="1" x14ac:dyDescent="0.25">
      <c r="A68" s="1"/>
      <c r="B68" s="384"/>
      <c r="C68" s="385"/>
      <c r="D68" s="385"/>
      <c r="E68" s="385"/>
      <c r="F68" s="385"/>
      <c r="G68" s="385"/>
      <c r="H68" s="385"/>
      <c r="I68" s="385"/>
      <c r="J68" s="385"/>
      <c r="K68" s="385"/>
      <c r="L68" s="386"/>
    </row>
    <row r="69" spans="1:16" ht="21.75" customHeight="1" thickTop="1" thickBot="1" x14ac:dyDescent="0.25">
      <c r="A69" s="1"/>
      <c r="B69" s="317" t="s">
        <v>65</v>
      </c>
      <c r="C69" s="317"/>
      <c r="D69" s="317"/>
      <c r="E69" s="317"/>
      <c r="F69" s="317"/>
      <c r="G69" s="317"/>
      <c r="H69" s="317"/>
      <c r="I69" s="317"/>
      <c r="J69" s="317"/>
      <c r="K69" s="317"/>
      <c r="L69" s="317"/>
    </row>
    <row r="70" spans="1:16" ht="21.75" customHeight="1" thickTop="1" thickBot="1" x14ac:dyDescent="0.25">
      <c r="A70" s="1"/>
      <c r="B70" s="93" t="s">
        <v>66</v>
      </c>
      <c r="C70" s="380" t="s">
        <v>67</v>
      </c>
      <c r="D70" s="380"/>
      <c r="E70" s="380"/>
      <c r="F70" s="380"/>
      <c r="G70" s="380"/>
      <c r="H70" s="380"/>
      <c r="I70" s="380"/>
      <c r="J70" s="380"/>
      <c r="K70" s="99">
        <f>K40</f>
        <v>0.1111</v>
      </c>
      <c r="L70" s="30">
        <f>L40</f>
        <v>0</v>
      </c>
    </row>
    <row r="71" spans="1:16" ht="21.75" customHeight="1" thickTop="1" thickBot="1" x14ac:dyDescent="0.25">
      <c r="A71" s="1"/>
      <c r="B71" s="93" t="s">
        <v>68</v>
      </c>
      <c r="C71" s="380" t="s">
        <v>69</v>
      </c>
      <c r="D71" s="380"/>
      <c r="E71" s="380"/>
      <c r="F71" s="380"/>
      <c r="G71" s="380"/>
      <c r="H71" s="380"/>
      <c r="I71" s="380"/>
      <c r="J71" s="380"/>
      <c r="K71" s="99">
        <f>K44</f>
        <v>0.3680000000000001</v>
      </c>
      <c r="L71" s="30">
        <f>L44</f>
        <v>0</v>
      </c>
    </row>
    <row r="72" spans="1:16" ht="21.75" customHeight="1" thickTop="1" thickBot="1" x14ac:dyDescent="0.25">
      <c r="A72" s="1"/>
      <c r="B72" s="93" t="s">
        <v>70</v>
      </c>
      <c r="C72" s="380" t="s">
        <v>71</v>
      </c>
      <c r="D72" s="380"/>
      <c r="E72" s="380"/>
      <c r="F72" s="380"/>
      <c r="G72" s="380"/>
      <c r="H72" s="380"/>
      <c r="I72" s="380"/>
      <c r="J72" s="380"/>
      <c r="K72" s="380"/>
      <c r="L72" s="30">
        <f>L66</f>
        <v>0</v>
      </c>
    </row>
    <row r="73" spans="1:16" ht="21.75" customHeight="1" thickTop="1" thickBot="1" x14ac:dyDescent="0.25">
      <c r="A73" s="1"/>
      <c r="B73" s="88"/>
      <c r="C73" s="317" t="s">
        <v>64</v>
      </c>
      <c r="D73" s="317"/>
      <c r="E73" s="317"/>
      <c r="F73" s="317"/>
      <c r="G73" s="317"/>
      <c r="H73" s="317"/>
      <c r="I73" s="317"/>
      <c r="J73" s="317"/>
      <c r="K73" s="317"/>
      <c r="L73" s="22">
        <f>L70+L71+L72</f>
        <v>0</v>
      </c>
    </row>
    <row r="74" spans="1:16" s="10" customFormat="1" ht="21.75" customHeight="1" thickTop="1" thickBot="1" x14ac:dyDescent="0.25">
      <c r="A74" s="9"/>
      <c r="B74" s="394"/>
      <c r="C74" s="394"/>
      <c r="D74" s="394"/>
      <c r="E74" s="394"/>
      <c r="F74" s="394"/>
      <c r="G74" s="394"/>
      <c r="H74" s="394"/>
      <c r="I74" s="394"/>
      <c r="J74" s="394"/>
      <c r="K74" s="394"/>
      <c r="L74" s="394"/>
    </row>
    <row r="75" spans="1:16" s="10" customFormat="1" ht="21.75" customHeight="1" thickTop="1" thickBot="1" x14ac:dyDescent="0.25">
      <c r="A75" s="9"/>
      <c r="B75" s="318" t="s">
        <v>72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8"/>
    </row>
    <row r="76" spans="1:16" s="10" customFormat="1" ht="21.75" customHeight="1" thickTop="1" thickBot="1" x14ac:dyDescent="0.25">
      <c r="A76" s="9"/>
      <c r="B76" s="88" t="s">
        <v>30</v>
      </c>
      <c r="C76" s="380" t="s">
        <v>173</v>
      </c>
      <c r="D76" s="380"/>
      <c r="E76" s="380"/>
      <c r="F76" s="380"/>
      <c r="G76" s="380"/>
      <c r="H76" s="380"/>
      <c r="I76" s="380"/>
      <c r="J76" s="380"/>
      <c r="K76" s="99">
        <f t="shared" ref="K76:K81" si="0">M76</f>
        <v>4.1666666666666666E-3</v>
      </c>
      <c r="L76" s="92">
        <f>K76*$L$33</f>
        <v>0</v>
      </c>
      <c r="M76" s="395">
        <f>0.05*(1/12)</f>
        <v>4.1666666666666666E-3</v>
      </c>
      <c r="N76" s="396"/>
      <c r="P76" s="80"/>
    </row>
    <row r="77" spans="1:16" s="10" customFormat="1" ht="21.75" customHeight="1" thickTop="1" thickBot="1" x14ac:dyDescent="0.25">
      <c r="A77" s="9"/>
      <c r="B77" s="88" t="s">
        <v>31</v>
      </c>
      <c r="C77" s="380" t="s">
        <v>73</v>
      </c>
      <c r="D77" s="380"/>
      <c r="E77" s="380"/>
      <c r="F77" s="380"/>
      <c r="G77" s="380"/>
      <c r="H77" s="380"/>
      <c r="I77" s="380"/>
      <c r="J77" s="380"/>
      <c r="K77" s="99">
        <f t="shared" si="0"/>
        <v>3.3333333333333332E-4</v>
      </c>
      <c r="L77" s="92">
        <f>K77*$L$33</f>
        <v>0</v>
      </c>
      <c r="M77" s="387">
        <f>0.08*K76</f>
        <v>3.3333333333333332E-4</v>
      </c>
      <c r="N77" s="388"/>
      <c r="P77" s="80"/>
    </row>
    <row r="78" spans="1:16" s="10" customFormat="1" ht="28.15" customHeight="1" thickTop="1" thickBot="1" x14ac:dyDescent="0.25">
      <c r="A78" s="9"/>
      <c r="B78" s="88" t="s">
        <v>34</v>
      </c>
      <c r="C78" s="389" t="s">
        <v>110</v>
      </c>
      <c r="D78" s="389"/>
      <c r="E78" s="389"/>
      <c r="F78" s="389"/>
      <c r="G78" s="389"/>
      <c r="H78" s="389"/>
      <c r="I78" s="389"/>
      <c r="J78" s="389"/>
      <c r="K78" s="99">
        <f t="shared" si="0"/>
        <v>4.3499999999999997E-2</v>
      </c>
      <c r="L78" s="92">
        <f>K78*$L$33</f>
        <v>0</v>
      </c>
      <c r="M78" s="390">
        <f>(0.08*(0.4+0.1)*0.9)*((1+5/56+5/56)+(1/3*5/56))</f>
        <v>4.3499999999999997E-2</v>
      </c>
      <c r="N78" s="391"/>
      <c r="P78" s="81"/>
    </row>
    <row r="79" spans="1:16" s="10" customFormat="1" ht="21.75" customHeight="1" thickTop="1" thickBot="1" x14ac:dyDescent="0.25">
      <c r="A79" s="9"/>
      <c r="B79" s="88" t="s">
        <v>39</v>
      </c>
      <c r="C79" s="380" t="s">
        <v>174</v>
      </c>
      <c r="D79" s="380"/>
      <c r="E79" s="380"/>
      <c r="F79" s="380"/>
      <c r="G79" s="380"/>
      <c r="H79" s="380"/>
      <c r="I79" s="380"/>
      <c r="J79" s="380"/>
      <c r="K79" s="99">
        <f t="shared" si="0"/>
        <v>1.9444444444444445E-2</v>
      </c>
      <c r="L79" s="92">
        <f>K79*$L$33</f>
        <v>0</v>
      </c>
      <c r="M79" s="392">
        <f>(7/30)/12</f>
        <v>1.9444444444444445E-2</v>
      </c>
      <c r="N79" s="393"/>
    </row>
    <row r="80" spans="1:16" s="10" customFormat="1" ht="30" customHeight="1" thickTop="1" thickBot="1" x14ac:dyDescent="0.25">
      <c r="A80" s="9"/>
      <c r="B80" s="88" t="s">
        <v>41</v>
      </c>
      <c r="C80" s="380" t="s">
        <v>175</v>
      </c>
      <c r="D80" s="380"/>
      <c r="E80" s="380"/>
      <c r="F80" s="380"/>
      <c r="G80" s="380"/>
      <c r="H80" s="380"/>
      <c r="I80" s="380"/>
      <c r="J80" s="380"/>
      <c r="K80" s="99">
        <f t="shared" si="0"/>
        <v>7.1555555555555574E-3</v>
      </c>
      <c r="L80" s="92">
        <f>$L$33*K80</f>
        <v>0</v>
      </c>
      <c r="M80" s="387">
        <f>K79*K44</f>
        <v>7.1555555555555574E-3</v>
      </c>
      <c r="N80" s="388"/>
    </row>
    <row r="81" spans="1:16" s="63" customFormat="1" ht="30" customHeight="1" thickTop="1" thickBot="1" x14ac:dyDescent="0.25">
      <c r="B81" s="64" t="s">
        <v>43</v>
      </c>
      <c r="C81" s="397" t="s">
        <v>111</v>
      </c>
      <c r="D81" s="397"/>
      <c r="E81" s="397"/>
      <c r="F81" s="397"/>
      <c r="G81" s="397"/>
      <c r="H81" s="397"/>
      <c r="I81" s="397"/>
      <c r="J81" s="397"/>
      <c r="K81" s="99">
        <f t="shared" si="0"/>
        <v>7.7777777777777784E-4</v>
      </c>
      <c r="L81" s="92">
        <f>K81*(L33+L40)</f>
        <v>0</v>
      </c>
      <c r="M81" s="392">
        <f>0.08*(0.4+0.1)*K79</f>
        <v>7.7777777777777784E-4</v>
      </c>
      <c r="N81" s="393"/>
      <c r="P81" s="65"/>
    </row>
    <row r="82" spans="1:16" s="10" customFormat="1" ht="21.75" customHeight="1" thickTop="1" thickBot="1" x14ac:dyDescent="0.25">
      <c r="A82" s="9"/>
      <c r="B82" s="318" t="s">
        <v>64</v>
      </c>
      <c r="C82" s="318"/>
      <c r="D82" s="318"/>
      <c r="E82" s="318"/>
      <c r="F82" s="318"/>
      <c r="G82" s="318"/>
      <c r="H82" s="318"/>
      <c r="I82" s="318"/>
      <c r="J82" s="318"/>
      <c r="K82" s="31"/>
      <c r="L82" s="32">
        <f>L76+L77+L78+L79+L80+L81</f>
        <v>0</v>
      </c>
    </row>
    <row r="83" spans="1:16" s="10" customFormat="1" ht="21.75" customHeight="1" thickTop="1" x14ac:dyDescent="0.2">
      <c r="A83" s="9"/>
      <c r="B83" s="358" t="s">
        <v>117</v>
      </c>
      <c r="C83" s="382"/>
      <c r="D83" s="382"/>
      <c r="E83" s="382"/>
      <c r="F83" s="382"/>
      <c r="G83" s="382"/>
      <c r="H83" s="382"/>
      <c r="I83" s="382"/>
      <c r="J83" s="382"/>
      <c r="K83" s="382"/>
      <c r="L83" s="383"/>
    </row>
    <row r="84" spans="1:16" s="10" customFormat="1" ht="21.75" customHeight="1" x14ac:dyDescent="0.2">
      <c r="A84" s="9"/>
      <c r="B84" s="398"/>
      <c r="C84" s="399"/>
      <c r="D84" s="399"/>
      <c r="E84" s="399"/>
      <c r="F84" s="399"/>
      <c r="G84" s="399"/>
      <c r="H84" s="399"/>
      <c r="I84" s="399"/>
      <c r="J84" s="399"/>
      <c r="K84" s="399"/>
      <c r="L84" s="400"/>
    </row>
    <row r="85" spans="1:16" s="10" customFormat="1" ht="12.6" customHeight="1" thickBot="1" x14ac:dyDescent="0.25">
      <c r="A85" s="9"/>
      <c r="B85" s="384"/>
      <c r="C85" s="385"/>
      <c r="D85" s="385"/>
      <c r="E85" s="385"/>
      <c r="F85" s="385"/>
      <c r="G85" s="385"/>
      <c r="H85" s="385"/>
      <c r="I85" s="385"/>
      <c r="J85" s="385"/>
      <c r="K85" s="385"/>
      <c r="L85" s="386"/>
    </row>
    <row r="86" spans="1:16" s="10" customFormat="1" ht="21.75" customHeight="1" thickTop="1" thickBot="1" x14ac:dyDescent="0.25">
      <c r="A86" s="9"/>
      <c r="B86" s="318" t="s">
        <v>74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8"/>
    </row>
    <row r="87" spans="1:16" s="10" customFormat="1" ht="21.75" customHeight="1" thickTop="1" thickBot="1" x14ac:dyDescent="0.25">
      <c r="A87" s="9"/>
      <c r="B87" s="317" t="s">
        <v>75</v>
      </c>
      <c r="C87" s="317"/>
      <c r="D87" s="317"/>
      <c r="E87" s="317"/>
      <c r="F87" s="317"/>
      <c r="G87" s="317"/>
      <c r="H87" s="317"/>
      <c r="I87" s="317"/>
      <c r="J87" s="317"/>
      <c r="K87" s="317"/>
      <c r="L87" s="317"/>
    </row>
    <row r="88" spans="1:16" s="10" customFormat="1" ht="21.75" customHeight="1" thickTop="1" thickBot="1" x14ac:dyDescent="0.25">
      <c r="A88" s="9"/>
      <c r="B88" s="88" t="s">
        <v>30</v>
      </c>
      <c r="C88" s="380" t="s">
        <v>76</v>
      </c>
      <c r="D88" s="380"/>
      <c r="E88" s="380"/>
      <c r="F88" s="380"/>
      <c r="G88" s="380"/>
      <c r="H88" s="380"/>
      <c r="I88" s="380"/>
      <c r="J88" s="380"/>
      <c r="K88" s="99">
        <f>M88</f>
        <v>8.3333333333333329E-2</v>
      </c>
      <c r="L88" s="92">
        <f>K88*L33</f>
        <v>0</v>
      </c>
      <c r="M88" s="33">
        <f>(1/12)</f>
        <v>8.3333333333333329E-2</v>
      </c>
    </row>
    <row r="89" spans="1:16" s="10" customFormat="1" ht="21.75" customHeight="1" thickTop="1" thickBot="1" x14ac:dyDescent="0.25">
      <c r="A89" s="9"/>
      <c r="B89" s="88" t="s">
        <v>31</v>
      </c>
      <c r="C89" s="380" t="s">
        <v>77</v>
      </c>
      <c r="D89" s="380"/>
      <c r="E89" s="380"/>
      <c r="F89" s="380"/>
      <c r="G89" s="380"/>
      <c r="H89" s="380"/>
      <c r="I89" s="380"/>
      <c r="J89" s="380"/>
      <c r="K89" s="99">
        <f>M89</f>
        <v>1.3888888888888889E-3</v>
      </c>
      <c r="L89" s="92">
        <f>K89*$L$33</f>
        <v>0</v>
      </c>
      <c r="M89" s="33">
        <f>((6/360)/12)</f>
        <v>1.3888888888888889E-3</v>
      </c>
    </row>
    <row r="90" spans="1:16" s="10" customFormat="1" ht="21.75" customHeight="1" thickTop="1" thickBot="1" x14ac:dyDescent="0.25">
      <c r="A90" s="9"/>
      <c r="B90" s="88" t="s">
        <v>34</v>
      </c>
      <c r="C90" s="380" t="s">
        <v>78</v>
      </c>
      <c r="D90" s="380"/>
      <c r="E90" s="380"/>
      <c r="F90" s="380"/>
      <c r="G90" s="380"/>
      <c r="H90" s="380"/>
      <c r="I90" s="380"/>
      <c r="J90" s="380"/>
      <c r="K90" s="99">
        <f>M90</f>
        <v>1.9666666666666663E-4</v>
      </c>
      <c r="L90" s="92">
        <f>K90*$L$33</f>
        <v>0</v>
      </c>
      <c r="M90" s="33">
        <f>5/360*1.416%</f>
        <v>1.9666666666666663E-4</v>
      </c>
    </row>
    <row r="91" spans="1:16" s="10" customFormat="1" ht="21.75" customHeight="1" thickTop="1" thickBot="1" x14ac:dyDescent="0.25">
      <c r="A91" s="9"/>
      <c r="B91" s="88" t="s">
        <v>39</v>
      </c>
      <c r="C91" s="380" t="s">
        <v>79</v>
      </c>
      <c r="D91" s="380"/>
      <c r="E91" s="380"/>
      <c r="F91" s="380"/>
      <c r="G91" s="380"/>
      <c r="H91" s="380"/>
      <c r="I91" s="380"/>
      <c r="J91" s="380"/>
      <c r="K91" s="99">
        <f>M91</f>
        <v>1.2583333333333333E-3</v>
      </c>
      <c r="L91" s="92">
        <f>K91*$L$33</f>
        <v>0</v>
      </c>
      <c r="M91" s="33">
        <f>15/360*3.02%</f>
        <v>1.2583333333333333E-3</v>
      </c>
    </row>
    <row r="92" spans="1:16" s="10" customFormat="1" ht="21.75" customHeight="1" thickTop="1" thickBot="1" x14ac:dyDescent="0.25">
      <c r="A92" s="9"/>
      <c r="B92" s="88" t="s">
        <v>41</v>
      </c>
      <c r="C92" s="380" t="s">
        <v>80</v>
      </c>
      <c r="D92" s="380"/>
      <c r="E92" s="380"/>
      <c r="F92" s="380"/>
      <c r="G92" s="380"/>
      <c r="H92" s="380"/>
      <c r="I92" s="380"/>
      <c r="J92" s="380"/>
      <c r="K92" s="99">
        <f>M92</f>
        <v>4.9182400000000008E-4</v>
      </c>
      <c r="L92" s="92">
        <f>K92*$L$33</f>
        <v>0</v>
      </c>
      <c r="M92" s="33">
        <f>0.5*0.01416*(4/12)*(0.0893+0.0893+0.0298)</f>
        <v>4.9182400000000008E-4</v>
      </c>
    </row>
    <row r="93" spans="1:16" s="10" customFormat="1" ht="21.75" customHeight="1" thickTop="1" thickBot="1" x14ac:dyDescent="0.25">
      <c r="A93" s="9"/>
      <c r="B93" s="88" t="s">
        <v>43</v>
      </c>
      <c r="C93" s="380" t="s">
        <v>46</v>
      </c>
      <c r="D93" s="380"/>
      <c r="E93" s="380"/>
      <c r="F93" s="380"/>
      <c r="G93" s="380"/>
      <c r="H93" s="380"/>
      <c r="I93" s="380"/>
      <c r="J93" s="380"/>
      <c r="K93" s="99">
        <v>0</v>
      </c>
      <c r="L93" s="92">
        <f>K93*$L$33</f>
        <v>0</v>
      </c>
      <c r="M93" s="45"/>
    </row>
    <row r="94" spans="1:16" s="10" customFormat="1" ht="21.75" customHeight="1" thickTop="1" thickBot="1" x14ac:dyDescent="0.25">
      <c r="A94" s="9"/>
      <c r="B94" s="88" t="s">
        <v>45</v>
      </c>
      <c r="C94" s="380" t="s">
        <v>132</v>
      </c>
      <c r="D94" s="380"/>
      <c r="E94" s="380"/>
      <c r="F94" s="380"/>
      <c r="G94" s="380"/>
      <c r="H94" s="380"/>
      <c r="I94" s="380"/>
      <c r="J94" s="380"/>
      <c r="K94" s="99">
        <f>(K88+K89+K90+K91+K92+K93)*K44</f>
        <v>3.1894209009777783E-2</v>
      </c>
      <c r="L94" s="92">
        <f>L33*K94</f>
        <v>0</v>
      </c>
      <c r="M94" s="81"/>
    </row>
    <row r="95" spans="1:16" s="10" customFormat="1" ht="21.75" customHeight="1" thickTop="1" thickBot="1" x14ac:dyDescent="0.25">
      <c r="A95" s="9"/>
      <c r="B95" s="405" t="s">
        <v>64</v>
      </c>
      <c r="C95" s="405"/>
      <c r="D95" s="405"/>
      <c r="E95" s="405"/>
      <c r="F95" s="405"/>
      <c r="G95" s="405"/>
      <c r="H95" s="405"/>
      <c r="I95" s="405"/>
      <c r="J95" s="405"/>
      <c r="K95" s="43">
        <f>SUM(K88:K94)</f>
        <v>0.11856325523199999</v>
      </c>
      <c r="L95" s="32">
        <f>L88+L89+L90+L91+L92+L93+L94</f>
        <v>0</v>
      </c>
    </row>
    <row r="96" spans="1:16" s="10" customFormat="1" ht="21.75" customHeight="1" thickTop="1" x14ac:dyDescent="0.2">
      <c r="A96" s="9"/>
      <c r="B96" s="358" t="s">
        <v>118</v>
      </c>
      <c r="C96" s="382"/>
      <c r="D96" s="382"/>
      <c r="E96" s="382"/>
      <c r="F96" s="382"/>
      <c r="G96" s="382"/>
      <c r="H96" s="382"/>
      <c r="I96" s="382"/>
      <c r="J96" s="382"/>
      <c r="K96" s="382"/>
      <c r="L96" s="383"/>
    </row>
    <row r="97" spans="1:13" s="10" customFormat="1" ht="21.75" customHeight="1" thickBot="1" x14ac:dyDescent="0.25">
      <c r="A97" s="9"/>
      <c r="B97" s="398"/>
      <c r="C97" s="399"/>
      <c r="D97" s="399"/>
      <c r="E97" s="399"/>
      <c r="F97" s="399"/>
      <c r="G97" s="399"/>
      <c r="H97" s="399"/>
      <c r="I97" s="399"/>
      <c r="J97" s="399"/>
      <c r="K97" s="399"/>
      <c r="L97" s="400"/>
    </row>
    <row r="98" spans="1:13" s="10" customFormat="1" ht="21.75" customHeight="1" thickTop="1" thickBot="1" x14ac:dyDescent="0.25">
      <c r="A98" s="9"/>
      <c r="B98" s="318" t="s">
        <v>81</v>
      </c>
      <c r="C98" s="367"/>
      <c r="D98" s="367"/>
      <c r="E98" s="367"/>
      <c r="F98" s="367"/>
      <c r="G98" s="367"/>
      <c r="H98" s="367"/>
      <c r="I98" s="367"/>
      <c r="J98" s="367"/>
      <c r="K98" s="367"/>
      <c r="L98" s="368"/>
    </row>
    <row r="99" spans="1:13" s="10" customFormat="1" ht="21.75" customHeight="1" thickTop="1" thickBot="1" x14ac:dyDescent="0.25">
      <c r="A99" s="9"/>
      <c r="B99" s="88" t="s">
        <v>30</v>
      </c>
      <c r="C99" s="380" t="s">
        <v>82</v>
      </c>
      <c r="D99" s="380"/>
      <c r="E99" s="380"/>
      <c r="F99" s="380"/>
      <c r="G99" s="380"/>
      <c r="H99" s="380"/>
      <c r="I99" s="380"/>
      <c r="J99" s="380"/>
      <c r="K99" s="94"/>
      <c r="L99" s="92">
        <v>0</v>
      </c>
    </row>
    <row r="100" spans="1:13" s="10" customFormat="1" ht="21.75" customHeight="1" thickTop="1" thickBot="1" x14ac:dyDescent="0.25">
      <c r="A100" s="9"/>
      <c r="B100" s="88"/>
      <c r="C100" s="401" t="s">
        <v>64</v>
      </c>
      <c r="D100" s="401"/>
      <c r="E100" s="401"/>
      <c r="F100" s="401"/>
      <c r="G100" s="401"/>
      <c r="H100" s="401"/>
      <c r="I100" s="401"/>
      <c r="J100" s="401"/>
      <c r="K100" s="38"/>
      <c r="L100" s="92">
        <f>L99</f>
        <v>0</v>
      </c>
    </row>
    <row r="101" spans="1:13" s="10" customFormat="1" ht="35.450000000000003" customHeight="1" thickTop="1" thickBot="1" x14ac:dyDescent="0.25">
      <c r="A101" s="9"/>
      <c r="B101" s="358" t="s">
        <v>119</v>
      </c>
      <c r="C101" s="382"/>
      <c r="D101" s="382"/>
      <c r="E101" s="382"/>
      <c r="F101" s="382"/>
      <c r="G101" s="382"/>
      <c r="H101" s="382"/>
      <c r="I101" s="382"/>
      <c r="J101" s="382"/>
      <c r="K101" s="382"/>
      <c r="L101" s="383"/>
    </row>
    <row r="102" spans="1:13" s="10" customFormat="1" ht="21.75" customHeight="1" thickTop="1" thickBot="1" x14ac:dyDescent="0.25">
      <c r="A102" s="9"/>
      <c r="B102" s="317" t="s">
        <v>83</v>
      </c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</row>
    <row r="103" spans="1:13" s="10" customFormat="1" ht="21.75" customHeight="1" thickTop="1" thickBot="1" x14ac:dyDescent="0.25">
      <c r="A103" s="9"/>
      <c r="B103" s="88" t="s">
        <v>84</v>
      </c>
      <c r="C103" s="402" t="s">
        <v>85</v>
      </c>
      <c r="D103" s="403"/>
      <c r="E103" s="403"/>
      <c r="F103" s="403"/>
      <c r="G103" s="403"/>
      <c r="H103" s="403"/>
      <c r="I103" s="403"/>
      <c r="J103" s="403"/>
      <c r="K103" s="404"/>
      <c r="L103" s="92">
        <f>L95</f>
        <v>0</v>
      </c>
    </row>
    <row r="104" spans="1:13" s="10" customFormat="1" ht="21.75" customHeight="1" thickTop="1" thickBot="1" x14ac:dyDescent="0.25">
      <c r="A104" s="9"/>
      <c r="B104" s="88" t="s">
        <v>86</v>
      </c>
      <c r="C104" s="402" t="s">
        <v>87</v>
      </c>
      <c r="D104" s="403"/>
      <c r="E104" s="403"/>
      <c r="F104" s="403"/>
      <c r="G104" s="403"/>
      <c r="H104" s="403"/>
      <c r="I104" s="403"/>
      <c r="J104" s="403"/>
      <c r="K104" s="404"/>
      <c r="L104" s="92">
        <f>L100</f>
        <v>0</v>
      </c>
    </row>
    <row r="105" spans="1:13" s="10" customFormat="1" ht="21.75" customHeight="1" thickTop="1" thickBot="1" x14ac:dyDescent="0.25">
      <c r="A105" s="9"/>
      <c r="B105" s="88"/>
      <c r="C105" s="317" t="s">
        <v>64</v>
      </c>
      <c r="D105" s="317"/>
      <c r="E105" s="317"/>
      <c r="F105" s="317"/>
      <c r="G105" s="317"/>
      <c r="H105" s="317"/>
      <c r="I105" s="317"/>
      <c r="J105" s="317"/>
      <c r="K105" s="317"/>
      <c r="L105" s="32">
        <f>L103+L104</f>
        <v>0</v>
      </c>
    </row>
    <row r="106" spans="1:13" s="10" customFormat="1" ht="21.75" customHeight="1" thickTop="1" thickBot="1" x14ac:dyDescent="0.25">
      <c r="A106" s="9"/>
      <c r="B106" s="358"/>
      <c r="C106" s="382"/>
      <c r="D106" s="382"/>
      <c r="E106" s="382"/>
      <c r="F106" s="382"/>
      <c r="G106" s="382"/>
      <c r="H106" s="382"/>
      <c r="I106" s="382"/>
      <c r="J106" s="382"/>
      <c r="K106" s="382"/>
      <c r="L106" s="383"/>
    </row>
    <row r="107" spans="1:13" ht="21.75" customHeight="1" thickTop="1" thickBot="1" x14ac:dyDescent="0.25">
      <c r="A107" s="1"/>
      <c r="B107" s="318" t="s">
        <v>131</v>
      </c>
      <c r="C107" s="367"/>
      <c r="D107" s="367"/>
      <c r="E107" s="367"/>
      <c r="F107" s="367"/>
      <c r="G107" s="367"/>
      <c r="H107" s="367"/>
      <c r="I107" s="367"/>
      <c r="J107" s="367"/>
      <c r="K107" s="368"/>
      <c r="L107" s="88" t="s">
        <v>88</v>
      </c>
    </row>
    <row r="108" spans="1:13" ht="21.75" customHeight="1" thickTop="1" thickBot="1" x14ac:dyDescent="0.25">
      <c r="A108" s="1"/>
      <c r="B108" s="88" t="s">
        <v>30</v>
      </c>
      <c r="C108" s="380" t="s">
        <v>89</v>
      </c>
      <c r="D108" s="380"/>
      <c r="E108" s="380"/>
      <c r="F108" s="380"/>
      <c r="G108" s="380"/>
      <c r="H108" s="380"/>
      <c r="I108" s="380"/>
      <c r="J108" s="380"/>
      <c r="K108" s="380"/>
      <c r="L108" s="92">
        <f>'UNIFORME-EPI'!I7</f>
        <v>0</v>
      </c>
    </row>
    <row r="109" spans="1:13" ht="21.75" customHeight="1" thickTop="1" thickBot="1" x14ac:dyDescent="0.25">
      <c r="A109" s="1"/>
      <c r="B109" s="88" t="s">
        <v>31</v>
      </c>
      <c r="C109" s="380" t="s">
        <v>123</v>
      </c>
      <c r="D109" s="380"/>
      <c r="E109" s="380"/>
      <c r="F109" s="406" t="s">
        <v>90</v>
      </c>
      <c r="G109" s="406"/>
      <c r="H109" s="406"/>
      <c r="I109" s="406"/>
      <c r="J109" s="406"/>
      <c r="K109" s="406"/>
      <c r="L109" s="92">
        <f>'Ferram NAV-CX'!J56</f>
        <v>0</v>
      </c>
      <c r="M109" s="56"/>
    </row>
    <row r="110" spans="1:13" ht="21.75" customHeight="1" thickTop="1" thickBot="1" x14ac:dyDescent="0.25">
      <c r="A110" s="1"/>
      <c r="B110" s="88" t="s">
        <v>34</v>
      </c>
      <c r="C110" s="380" t="s">
        <v>124</v>
      </c>
      <c r="D110" s="380"/>
      <c r="E110" s="380"/>
      <c r="F110" s="406" t="s">
        <v>90</v>
      </c>
      <c r="G110" s="406"/>
      <c r="H110" s="406"/>
      <c r="I110" s="406"/>
      <c r="J110" s="406"/>
      <c r="K110" s="406"/>
      <c r="L110" s="92">
        <v>0</v>
      </c>
    </row>
    <row r="111" spans="1:13" ht="21.75" customHeight="1" thickTop="1" thickBot="1" x14ac:dyDescent="0.25">
      <c r="A111" s="1"/>
      <c r="B111" s="317" t="s">
        <v>39</v>
      </c>
      <c r="C111" s="407" t="s">
        <v>46</v>
      </c>
      <c r="D111" s="407"/>
      <c r="E111" s="408" t="s">
        <v>232</v>
      </c>
      <c r="F111" s="409"/>
      <c r="G111" s="409"/>
      <c r="H111" s="409"/>
      <c r="I111" s="409"/>
      <c r="J111" s="409"/>
      <c r="K111" s="410"/>
      <c r="L111" s="160">
        <f>'UNIFORME-EPI'!I17</f>
        <v>0</v>
      </c>
    </row>
    <row r="112" spans="1:13" ht="21.75" customHeight="1" thickTop="1" thickBot="1" x14ac:dyDescent="0.25">
      <c r="A112" s="1"/>
      <c r="B112" s="317"/>
      <c r="C112" s="407"/>
      <c r="D112" s="407"/>
      <c r="E112" s="411" t="s">
        <v>91</v>
      </c>
      <c r="F112" s="411"/>
      <c r="G112" s="411"/>
      <c r="H112" s="411"/>
      <c r="I112" s="411"/>
      <c r="J112" s="411"/>
      <c r="K112" s="411"/>
      <c r="L112" s="92">
        <f>K112*L33</f>
        <v>0</v>
      </c>
    </row>
    <row r="113" spans="1:12" s="10" customFormat="1" ht="21.75" customHeight="1" thickTop="1" thickBot="1" x14ac:dyDescent="0.25">
      <c r="A113" s="9"/>
      <c r="B113" s="318" t="s">
        <v>92</v>
      </c>
      <c r="C113" s="367"/>
      <c r="D113" s="367"/>
      <c r="E113" s="367"/>
      <c r="F113" s="367"/>
      <c r="G113" s="367"/>
      <c r="H113" s="367"/>
      <c r="I113" s="367"/>
      <c r="J113" s="367"/>
      <c r="K113" s="368"/>
      <c r="L113" s="32">
        <f>SUM(L108:L112)</f>
        <v>0</v>
      </c>
    </row>
    <row r="114" spans="1:12" s="10" customFormat="1" ht="21.75" customHeight="1" thickTop="1" thickBot="1" x14ac:dyDescent="0.25">
      <c r="A114" s="9"/>
      <c r="B114" s="358" t="s">
        <v>120</v>
      </c>
      <c r="C114" s="382"/>
      <c r="D114" s="382"/>
      <c r="E114" s="382"/>
      <c r="F114" s="382"/>
      <c r="G114" s="382"/>
      <c r="H114" s="382"/>
      <c r="I114" s="382"/>
      <c r="J114" s="382"/>
      <c r="K114" s="382"/>
      <c r="L114" s="383"/>
    </row>
    <row r="115" spans="1:12" s="10" customFormat="1" ht="21.75" customHeight="1" thickTop="1" thickBot="1" x14ac:dyDescent="0.25">
      <c r="A115" s="9"/>
      <c r="B115" s="318" t="s">
        <v>130</v>
      </c>
      <c r="C115" s="367"/>
      <c r="D115" s="367"/>
      <c r="E115" s="367"/>
      <c r="F115" s="367"/>
      <c r="G115" s="367"/>
      <c r="H115" s="367"/>
      <c r="I115" s="367"/>
      <c r="J115" s="367"/>
      <c r="K115" s="368"/>
      <c r="L115" s="88" t="s">
        <v>29</v>
      </c>
    </row>
    <row r="116" spans="1:12" s="10" customFormat="1" ht="21.75" customHeight="1" thickTop="1" thickBot="1" x14ac:dyDescent="0.25">
      <c r="A116" s="9"/>
      <c r="B116" s="88" t="s">
        <v>30</v>
      </c>
      <c r="C116" s="15" t="s">
        <v>12</v>
      </c>
      <c r="D116" s="15"/>
      <c r="E116" s="15"/>
      <c r="F116" s="15"/>
      <c r="G116" s="15"/>
      <c r="H116" s="15"/>
      <c r="I116" s="15"/>
      <c r="J116" s="15"/>
      <c r="K116" s="40">
        <v>0.1</v>
      </c>
      <c r="L116" s="92">
        <f>K116*L136</f>
        <v>0</v>
      </c>
    </row>
    <row r="117" spans="1:12" s="10" customFormat="1" ht="21.75" customHeight="1" thickTop="1" thickBot="1" x14ac:dyDescent="0.25">
      <c r="A117" s="9"/>
      <c r="B117" s="88" t="s">
        <v>31</v>
      </c>
      <c r="C117" s="15" t="s">
        <v>13</v>
      </c>
      <c r="D117" s="15"/>
      <c r="E117" s="15"/>
      <c r="F117" s="15"/>
      <c r="G117" s="15"/>
      <c r="H117" s="15"/>
      <c r="I117" s="15"/>
      <c r="J117" s="15"/>
      <c r="K117" s="40">
        <v>0.1</v>
      </c>
      <c r="L117" s="92">
        <f>(L136+L116)*K117</f>
        <v>0</v>
      </c>
    </row>
    <row r="118" spans="1:12" s="10" customFormat="1" ht="21.75" customHeight="1" thickTop="1" thickBot="1" x14ac:dyDescent="0.25">
      <c r="A118" s="9"/>
      <c r="B118" s="317" t="s">
        <v>34</v>
      </c>
      <c r="C118" s="15" t="s">
        <v>14</v>
      </c>
      <c r="D118" s="15"/>
      <c r="E118" s="15"/>
      <c r="F118" s="15"/>
      <c r="G118" s="15"/>
      <c r="H118" s="15"/>
      <c r="I118" s="15"/>
      <c r="J118" s="39" t="s">
        <v>15</v>
      </c>
      <c r="L118" s="38"/>
    </row>
    <row r="119" spans="1:12" s="10" customFormat="1" ht="21.75" customHeight="1" thickTop="1" thickBot="1" x14ac:dyDescent="0.25">
      <c r="A119" s="9"/>
      <c r="B119" s="317"/>
      <c r="C119" s="15"/>
      <c r="D119" s="34" t="s">
        <v>16</v>
      </c>
      <c r="E119" s="34"/>
      <c r="F119" s="34"/>
      <c r="G119" s="15" t="s">
        <v>17</v>
      </c>
      <c r="H119" s="35"/>
      <c r="I119" s="35"/>
      <c r="J119" s="417">
        <f>SUM(K119:K121)</f>
        <v>8.6499999999999994E-2</v>
      </c>
      <c r="K119" s="41">
        <v>6.4999999999999997E-3</v>
      </c>
      <c r="L119" s="46">
        <f>((L136+L116+L117)/(1-J119))*K119</f>
        <v>0</v>
      </c>
    </row>
    <row r="120" spans="1:12" s="10" customFormat="1" ht="21.75" customHeight="1" thickTop="1" thickBot="1" x14ac:dyDescent="0.25">
      <c r="A120" s="9"/>
      <c r="B120" s="317"/>
      <c r="C120" s="15"/>
      <c r="D120" s="15"/>
      <c r="E120" s="15"/>
      <c r="F120" s="15"/>
      <c r="G120" s="15" t="s">
        <v>18</v>
      </c>
      <c r="H120" s="35"/>
      <c r="I120" s="35"/>
      <c r="J120" s="418"/>
      <c r="K120" s="41">
        <v>0.03</v>
      </c>
      <c r="L120" s="46">
        <f>((L136+L116+L117)/(1-J119))*K120</f>
        <v>0</v>
      </c>
    </row>
    <row r="121" spans="1:12" s="10" customFormat="1" ht="21.75" customHeight="1" thickTop="1" thickBot="1" x14ac:dyDescent="0.25">
      <c r="A121" s="9"/>
      <c r="B121" s="317"/>
      <c r="C121" s="34"/>
      <c r="D121" s="34" t="s">
        <v>19</v>
      </c>
      <c r="E121" s="34"/>
      <c r="F121" s="15"/>
      <c r="G121" s="15" t="s">
        <v>20</v>
      </c>
      <c r="H121" s="35"/>
      <c r="I121" s="35"/>
      <c r="J121" s="419"/>
      <c r="K121" s="41">
        <v>0.05</v>
      </c>
      <c r="L121" s="46">
        <f>((L136+L116+L117)/(1-J119))*K121</f>
        <v>0</v>
      </c>
    </row>
    <row r="122" spans="1:12" s="10" customFormat="1" ht="21.75" customHeight="1" thickTop="1" thickBot="1" x14ac:dyDescent="0.25">
      <c r="A122" s="9"/>
      <c r="B122" s="90" t="s">
        <v>99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2">
        <f>L116+L117+L119+L120+L121</f>
        <v>0</v>
      </c>
    </row>
    <row r="123" spans="1:12" s="10" customFormat="1" ht="37.15" customHeight="1" thickTop="1" thickBot="1" x14ac:dyDescent="0.25">
      <c r="A123" s="9"/>
      <c r="B123" s="420" t="s">
        <v>121</v>
      </c>
      <c r="C123" s="421"/>
      <c r="D123" s="421"/>
      <c r="E123" s="421"/>
      <c r="F123" s="421"/>
      <c r="G123" s="421"/>
      <c r="H123" s="421"/>
      <c r="I123" s="421"/>
      <c r="J123" s="421"/>
      <c r="K123" s="421"/>
      <c r="L123" s="422"/>
    </row>
    <row r="124" spans="1:12" s="10" customFormat="1" ht="21.6" hidden="1" customHeight="1" thickBot="1" x14ac:dyDescent="0.25">
      <c r="A124" s="9"/>
      <c r="B124" s="423"/>
      <c r="C124" s="424"/>
      <c r="D124" s="424"/>
      <c r="E124" s="424"/>
      <c r="F124" s="424"/>
      <c r="G124" s="424"/>
      <c r="H124" s="424"/>
      <c r="I124" s="424"/>
      <c r="J124" s="424"/>
      <c r="K124" s="424"/>
      <c r="L124" s="425"/>
    </row>
    <row r="125" spans="1:12" s="10" customFormat="1" ht="21.6" hidden="1" customHeight="1" thickBot="1" x14ac:dyDescent="0.25">
      <c r="A125" s="9"/>
      <c r="B125" s="423"/>
      <c r="C125" s="424"/>
      <c r="D125" s="424"/>
      <c r="E125" s="424"/>
      <c r="F125" s="424"/>
      <c r="G125" s="424"/>
      <c r="H125" s="424"/>
      <c r="I125" s="424"/>
      <c r="J125" s="424"/>
      <c r="K125" s="424"/>
      <c r="L125" s="425"/>
    </row>
    <row r="126" spans="1:12" s="10" customFormat="1" ht="21.6" hidden="1" customHeight="1" thickBot="1" x14ac:dyDescent="0.25">
      <c r="A126" s="9"/>
      <c r="B126" s="423"/>
      <c r="C126" s="424"/>
      <c r="D126" s="424"/>
      <c r="E126" s="424"/>
      <c r="F126" s="424"/>
      <c r="G126" s="424"/>
      <c r="H126" s="424"/>
      <c r="I126" s="424"/>
      <c r="J126" s="424"/>
      <c r="K126" s="424"/>
      <c r="L126" s="425"/>
    </row>
    <row r="127" spans="1:12" s="10" customFormat="1" ht="21.6" hidden="1" customHeight="1" thickBot="1" x14ac:dyDescent="0.25">
      <c r="A127" s="9"/>
      <c r="B127" s="423"/>
      <c r="C127" s="424"/>
      <c r="D127" s="424"/>
      <c r="E127" s="424"/>
      <c r="F127" s="424"/>
      <c r="G127" s="424"/>
      <c r="H127" s="424"/>
      <c r="I127" s="424"/>
      <c r="J127" s="424"/>
      <c r="K127" s="424"/>
      <c r="L127" s="425"/>
    </row>
    <row r="128" spans="1:12" ht="21.6" hidden="1" customHeight="1" thickBot="1" x14ac:dyDescent="0.25">
      <c r="A128" s="1"/>
      <c r="B128" s="426"/>
      <c r="C128" s="427"/>
      <c r="D128" s="427"/>
      <c r="E128" s="427"/>
      <c r="F128" s="427"/>
      <c r="G128" s="427"/>
      <c r="H128" s="427"/>
      <c r="I128" s="427"/>
      <c r="J128" s="427"/>
      <c r="K128" s="427"/>
      <c r="L128" s="428"/>
    </row>
    <row r="129" spans="1:257" ht="21.75" customHeight="1" thickTop="1" thickBot="1" x14ac:dyDescent="0.25">
      <c r="A129" s="1"/>
      <c r="B129" s="318" t="s">
        <v>93</v>
      </c>
      <c r="C129" s="367"/>
      <c r="D129" s="367"/>
      <c r="E129" s="367"/>
      <c r="F129" s="367"/>
      <c r="G129" s="367"/>
      <c r="H129" s="367"/>
      <c r="I129" s="367"/>
      <c r="J129" s="367"/>
      <c r="K129" s="367"/>
      <c r="L129" s="368"/>
    </row>
    <row r="130" spans="1:257" ht="21.75" customHeight="1" thickTop="1" thickBot="1" x14ac:dyDescent="0.25">
      <c r="A130" s="1"/>
      <c r="B130" s="412" t="s">
        <v>94</v>
      </c>
      <c r="C130" s="413"/>
      <c r="D130" s="413"/>
      <c r="E130" s="413"/>
      <c r="F130" s="413"/>
      <c r="G130" s="413"/>
      <c r="H130" s="413"/>
      <c r="I130" s="413"/>
      <c r="J130" s="413"/>
      <c r="K130" s="414"/>
      <c r="L130" s="88" t="s">
        <v>88</v>
      </c>
    </row>
    <row r="131" spans="1:257" ht="21.75" customHeight="1" thickTop="1" thickBot="1" x14ac:dyDescent="0.25">
      <c r="A131" s="1"/>
      <c r="B131" s="88" t="s">
        <v>30</v>
      </c>
      <c r="C131" s="415" t="s">
        <v>28</v>
      </c>
      <c r="D131" s="333"/>
      <c r="E131" s="333"/>
      <c r="F131" s="333"/>
      <c r="G131" s="333"/>
      <c r="H131" s="333"/>
      <c r="I131" s="333"/>
      <c r="J131" s="333"/>
      <c r="K131" s="334"/>
      <c r="L131" s="92">
        <f>L33</f>
        <v>0</v>
      </c>
    </row>
    <row r="132" spans="1:257" ht="21.75" customHeight="1" thickTop="1" thickBot="1" x14ac:dyDescent="0.25">
      <c r="A132" s="1"/>
      <c r="B132" s="88" t="s">
        <v>31</v>
      </c>
      <c r="C132" s="416" t="s">
        <v>95</v>
      </c>
      <c r="D132" s="416"/>
      <c r="E132" s="416"/>
      <c r="F132" s="416"/>
      <c r="G132" s="416"/>
      <c r="H132" s="416"/>
      <c r="I132" s="416"/>
      <c r="J132" s="416"/>
      <c r="K132" s="416"/>
      <c r="L132" s="92">
        <f>L73</f>
        <v>0</v>
      </c>
    </row>
    <row r="133" spans="1:257" ht="21.75" customHeight="1" thickTop="1" thickBot="1" x14ac:dyDescent="0.25">
      <c r="A133" s="1"/>
      <c r="B133" s="88" t="s">
        <v>34</v>
      </c>
      <c r="C133" s="415" t="s">
        <v>96</v>
      </c>
      <c r="D133" s="333"/>
      <c r="E133" s="333"/>
      <c r="F133" s="333"/>
      <c r="G133" s="333"/>
      <c r="H133" s="333"/>
      <c r="I133" s="333"/>
      <c r="J133" s="333"/>
      <c r="K133" s="334"/>
      <c r="L133" s="92">
        <f>L82</f>
        <v>0</v>
      </c>
    </row>
    <row r="134" spans="1:257" ht="21.75" customHeight="1" thickTop="1" thickBot="1" x14ac:dyDescent="0.25">
      <c r="A134" s="1"/>
      <c r="B134" s="88" t="s">
        <v>39</v>
      </c>
      <c r="C134" s="415" t="s">
        <v>97</v>
      </c>
      <c r="D134" s="333"/>
      <c r="E134" s="333"/>
      <c r="F134" s="333"/>
      <c r="G134" s="333"/>
      <c r="H134" s="333"/>
      <c r="I134" s="333"/>
      <c r="J134" s="333"/>
      <c r="K134" s="334"/>
      <c r="L134" s="92">
        <f>L105</f>
        <v>0</v>
      </c>
    </row>
    <row r="135" spans="1:257" ht="21.75" customHeight="1" thickTop="1" thickBot="1" x14ac:dyDescent="0.25">
      <c r="A135" s="1"/>
      <c r="B135" s="88" t="s">
        <v>41</v>
      </c>
      <c r="C135" s="415" t="s">
        <v>134</v>
      </c>
      <c r="D135" s="333"/>
      <c r="E135" s="333"/>
      <c r="F135" s="333"/>
      <c r="G135" s="333"/>
      <c r="H135" s="333"/>
      <c r="I135" s="333"/>
      <c r="J135" s="333"/>
      <c r="K135" s="334"/>
      <c r="L135" s="92">
        <f>L113</f>
        <v>0</v>
      </c>
    </row>
    <row r="136" spans="1:257" ht="21.75" customHeight="1" thickTop="1" thickBot="1" x14ac:dyDescent="0.25">
      <c r="A136" s="1"/>
      <c r="B136" s="318" t="s">
        <v>98</v>
      </c>
      <c r="C136" s="318"/>
      <c r="D136" s="318"/>
      <c r="E136" s="318"/>
      <c r="F136" s="318"/>
      <c r="G136" s="318"/>
      <c r="H136" s="318"/>
      <c r="I136" s="318"/>
      <c r="J136" s="318"/>
      <c r="K136" s="318"/>
      <c r="L136" s="32">
        <f>SUM(L131:L135)</f>
        <v>0</v>
      </c>
      <c r="M136" s="11"/>
    </row>
    <row r="137" spans="1:257" s="10" customFormat="1" ht="21.75" customHeight="1" thickTop="1" thickBot="1" x14ac:dyDescent="0.25">
      <c r="A137" s="9"/>
      <c r="B137" s="88" t="s">
        <v>43</v>
      </c>
      <c r="C137" s="415" t="s">
        <v>135</v>
      </c>
      <c r="D137" s="333"/>
      <c r="E137" s="333"/>
      <c r="F137" s="333"/>
      <c r="G137" s="333"/>
      <c r="H137" s="333"/>
      <c r="I137" s="333"/>
      <c r="J137" s="333"/>
      <c r="K137" s="334"/>
      <c r="L137" s="92">
        <f>L122</f>
        <v>0</v>
      </c>
    </row>
    <row r="138" spans="1:257" ht="34.15" customHeight="1" thickTop="1" thickBot="1" x14ac:dyDescent="0.25">
      <c r="A138" s="1"/>
      <c r="B138" s="434" t="s">
        <v>100</v>
      </c>
      <c r="C138" s="435"/>
      <c r="D138" s="435"/>
      <c r="E138" s="435"/>
      <c r="F138" s="435"/>
      <c r="G138" s="435"/>
      <c r="H138" s="435"/>
      <c r="I138" s="435"/>
      <c r="J138" s="435"/>
      <c r="K138" s="436"/>
      <c r="L138" s="61">
        <f>ROUND(L136+L137,2)</f>
        <v>0</v>
      </c>
    </row>
    <row r="139" spans="1:257" ht="21.75" customHeight="1" thickTop="1" thickBot="1" x14ac:dyDescent="0.25">
      <c r="A139" s="1"/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5"/>
    </row>
    <row r="140" spans="1:257" ht="21.75" customHeight="1" thickTop="1" thickBot="1" x14ac:dyDescent="0.25">
      <c r="A140" s="1"/>
      <c r="B140" s="317" t="s">
        <v>101</v>
      </c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</row>
    <row r="141" spans="1:257" ht="45" customHeight="1" thickTop="1" thickBot="1" x14ac:dyDescent="0.25">
      <c r="A141" s="1"/>
      <c r="B141" s="437" t="s">
        <v>102</v>
      </c>
      <c r="C141" s="437"/>
      <c r="D141" s="437"/>
      <c r="E141" s="438" t="s">
        <v>103</v>
      </c>
      <c r="F141" s="438"/>
      <c r="G141" s="438" t="s">
        <v>104</v>
      </c>
      <c r="H141" s="438"/>
      <c r="I141" s="438" t="s">
        <v>105</v>
      </c>
      <c r="J141" s="438"/>
      <c r="K141" s="97" t="s">
        <v>106</v>
      </c>
      <c r="L141" s="36" t="s">
        <v>107</v>
      </c>
    </row>
    <row r="142" spans="1:257" s="70" customFormat="1" ht="21.75" customHeight="1" thickTop="1" thickBot="1" x14ac:dyDescent="0.25">
      <c r="A142" s="66"/>
      <c r="B142" s="429" t="s">
        <v>167</v>
      </c>
      <c r="C142" s="429"/>
      <c r="D142" s="429"/>
      <c r="E142" s="430">
        <f>L138</f>
        <v>0</v>
      </c>
      <c r="F142" s="430"/>
      <c r="G142" s="431">
        <v>1</v>
      </c>
      <c r="H142" s="431"/>
      <c r="I142" s="432">
        <f>G142*E142</f>
        <v>0</v>
      </c>
      <c r="J142" s="432"/>
      <c r="K142" s="96">
        <v>1</v>
      </c>
      <c r="L142" s="62">
        <f>ROUND(K142*I142,2)</f>
        <v>0</v>
      </c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  <c r="EM142" s="66"/>
      <c r="EN142" s="66"/>
      <c r="EO142" s="66"/>
      <c r="EP142" s="66"/>
      <c r="EQ142" s="66"/>
      <c r="ER142" s="66"/>
      <c r="ES142" s="66"/>
      <c r="ET142" s="66"/>
      <c r="EU142" s="66"/>
      <c r="EV142" s="66"/>
      <c r="EW142" s="66"/>
      <c r="EX142" s="66"/>
      <c r="EY142" s="66"/>
      <c r="EZ142" s="66"/>
      <c r="FA142" s="66"/>
      <c r="FB142" s="66"/>
      <c r="FC142" s="66"/>
      <c r="FD142" s="66"/>
      <c r="FE142" s="66"/>
      <c r="FF142" s="66"/>
      <c r="FG142" s="66"/>
      <c r="FH142" s="66"/>
      <c r="FI142" s="66"/>
      <c r="FJ142" s="66"/>
      <c r="FK142" s="66"/>
      <c r="FL142" s="66"/>
      <c r="FM142" s="66"/>
      <c r="FN142" s="66"/>
      <c r="FO142" s="66"/>
      <c r="FP142" s="66"/>
      <c r="FQ142" s="66"/>
      <c r="FR142" s="66"/>
      <c r="FS142" s="66"/>
      <c r="FT142" s="66"/>
      <c r="FU142" s="66"/>
      <c r="FV142" s="66"/>
      <c r="FW142" s="66"/>
      <c r="FX142" s="66"/>
      <c r="FY142" s="66"/>
      <c r="FZ142" s="66"/>
      <c r="GA142" s="66"/>
      <c r="GB142" s="66"/>
      <c r="GC142" s="66"/>
      <c r="GD142" s="66"/>
      <c r="GE142" s="66"/>
      <c r="GF142" s="66"/>
      <c r="GG142" s="66"/>
      <c r="GH142" s="66"/>
      <c r="GI142" s="66"/>
      <c r="GJ142" s="66"/>
      <c r="GK142" s="66"/>
      <c r="GL142" s="66"/>
      <c r="GM142" s="66"/>
      <c r="GN142" s="66"/>
      <c r="GO142" s="66"/>
      <c r="GP142" s="66"/>
      <c r="GQ142" s="66"/>
      <c r="GR142" s="66"/>
      <c r="GS142" s="66"/>
      <c r="GT142" s="66"/>
      <c r="GU142" s="66"/>
      <c r="GV142" s="66"/>
      <c r="GW142" s="66"/>
      <c r="GX142" s="66"/>
      <c r="GY142" s="66"/>
      <c r="GZ142" s="66"/>
      <c r="HA142" s="66"/>
      <c r="HB142" s="66"/>
      <c r="HC142" s="66"/>
      <c r="HD142" s="66"/>
      <c r="HE142" s="66"/>
      <c r="HF142" s="66"/>
      <c r="HG142" s="66"/>
      <c r="HH142" s="66"/>
      <c r="HI142" s="66"/>
      <c r="HJ142" s="66"/>
      <c r="HK142" s="66"/>
      <c r="HL142" s="66"/>
      <c r="HM142" s="66"/>
      <c r="HN142" s="66"/>
      <c r="HO142" s="66"/>
      <c r="HP142" s="66"/>
      <c r="HQ142" s="66"/>
      <c r="HR142" s="66"/>
      <c r="HS142" s="66"/>
      <c r="HT142" s="66"/>
      <c r="HU142" s="66"/>
      <c r="HV142" s="66"/>
      <c r="HW142" s="66"/>
      <c r="HX142" s="66"/>
      <c r="HY142" s="66"/>
      <c r="HZ142" s="66"/>
      <c r="IA142" s="66"/>
      <c r="IB142" s="66"/>
      <c r="IC142" s="66"/>
      <c r="ID142" s="66"/>
      <c r="IE142" s="66"/>
      <c r="IF142" s="66"/>
      <c r="IG142" s="66"/>
      <c r="IH142" s="66"/>
      <c r="II142" s="66"/>
      <c r="IJ142" s="66"/>
      <c r="IK142" s="66"/>
      <c r="IL142" s="66"/>
      <c r="IM142" s="66"/>
      <c r="IN142" s="66"/>
      <c r="IO142" s="66"/>
      <c r="IP142" s="66"/>
      <c r="IQ142" s="66"/>
      <c r="IR142" s="66"/>
      <c r="IS142" s="66"/>
      <c r="IT142" s="66"/>
      <c r="IU142" s="66"/>
      <c r="IV142" s="66"/>
      <c r="IW142" s="66"/>
    </row>
    <row r="143" spans="1:257" ht="36.75" customHeight="1" thickTop="1" thickBot="1" x14ac:dyDescent="0.25">
      <c r="A143" s="1"/>
      <c r="B143" s="433" t="s">
        <v>108</v>
      </c>
      <c r="C143" s="433"/>
      <c r="D143" s="433"/>
      <c r="E143" s="433"/>
      <c r="F143" s="433"/>
      <c r="G143" s="433"/>
      <c r="H143" s="433"/>
      <c r="I143" s="433"/>
      <c r="J143" s="433"/>
      <c r="K143" s="433"/>
      <c r="L143" s="42">
        <f>L142</f>
        <v>0</v>
      </c>
    </row>
    <row r="144" spans="1:257" ht="36.75" customHeight="1" thickTop="1" thickBot="1" x14ac:dyDescent="0.25">
      <c r="A144" s="1"/>
      <c r="B144" s="318" t="s">
        <v>506</v>
      </c>
      <c r="C144" s="367"/>
      <c r="D144" s="367"/>
      <c r="E144" s="367"/>
      <c r="F144" s="367"/>
      <c r="G144" s="367"/>
      <c r="H144" s="367"/>
      <c r="I144" s="367"/>
      <c r="J144" s="367"/>
      <c r="K144" s="367"/>
      <c r="L144" s="47">
        <f>L143*30</f>
        <v>0</v>
      </c>
    </row>
    <row r="145" spans="12:13" ht="16.5" thickTop="1" x14ac:dyDescent="0.2">
      <c r="L145" s="48" t="s">
        <v>133</v>
      </c>
      <c r="M145" s="49" t="e">
        <f>L138/L33</f>
        <v>#DIV/0!</v>
      </c>
    </row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</sheetData>
  <mergeCells count="138">
    <mergeCell ref="B142:D142"/>
    <mergeCell ref="E142:F142"/>
    <mergeCell ref="G142:H142"/>
    <mergeCell ref="I142:J142"/>
    <mergeCell ref="B143:K143"/>
    <mergeCell ref="B144:K144"/>
    <mergeCell ref="C135:K135"/>
    <mergeCell ref="B136:K136"/>
    <mergeCell ref="C137:K137"/>
    <mergeCell ref="B138:K138"/>
    <mergeCell ref="B140:L140"/>
    <mergeCell ref="B141:D141"/>
    <mergeCell ref="E141:F141"/>
    <mergeCell ref="G141:H141"/>
    <mergeCell ref="I141:J141"/>
    <mergeCell ref="B129:L129"/>
    <mergeCell ref="B130:K130"/>
    <mergeCell ref="C131:K131"/>
    <mergeCell ref="C132:K132"/>
    <mergeCell ref="C133:K133"/>
    <mergeCell ref="C134:K134"/>
    <mergeCell ref="B113:K113"/>
    <mergeCell ref="B114:L114"/>
    <mergeCell ref="B115:K115"/>
    <mergeCell ref="B118:B121"/>
    <mergeCell ref="J119:J121"/>
    <mergeCell ref="B123:L128"/>
    <mergeCell ref="C110:E110"/>
    <mergeCell ref="F110:K110"/>
    <mergeCell ref="B111:B112"/>
    <mergeCell ref="C111:D112"/>
    <mergeCell ref="E111:K111"/>
    <mergeCell ref="E112:K112"/>
    <mergeCell ref="C105:K105"/>
    <mergeCell ref="B106:L106"/>
    <mergeCell ref="B107:K107"/>
    <mergeCell ref="C108:K108"/>
    <mergeCell ref="C109:E109"/>
    <mergeCell ref="F109:K109"/>
    <mergeCell ref="C99:J99"/>
    <mergeCell ref="C100:J100"/>
    <mergeCell ref="B101:L101"/>
    <mergeCell ref="B102:L102"/>
    <mergeCell ref="C103:K103"/>
    <mergeCell ref="C104:K104"/>
    <mergeCell ref="C92:J92"/>
    <mergeCell ref="C93:J93"/>
    <mergeCell ref="C94:J94"/>
    <mergeCell ref="B95:J95"/>
    <mergeCell ref="B96:L97"/>
    <mergeCell ref="B98:L98"/>
    <mergeCell ref="B86:L86"/>
    <mergeCell ref="B87:L87"/>
    <mergeCell ref="C88:J88"/>
    <mergeCell ref="C89:J89"/>
    <mergeCell ref="C90:J90"/>
    <mergeCell ref="C91:J91"/>
    <mergeCell ref="C80:J80"/>
    <mergeCell ref="M80:N80"/>
    <mergeCell ref="C81:J81"/>
    <mergeCell ref="M81:N81"/>
    <mergeCell ref="B82:J82"/>
    <mergeCell ref="B83:L85"/>
    <mergeCell ref="C77:J77"/>
    <mergeCell ref="M77:N77"/>
    <mergeCell ref="C78:J78"/>
    <mergeCell ref="M78:N78"/>
    <mergeCell ref="C79:J79"/>
    <mergeCell ref="M79:N79"/>
    <mergeCell ref="C72:K72"/>
    <mergeCell ref="C73:K73"/>
    <mergeCell ref="B74:L74"/>
    <mergeCell ref="B75:L75"/>
    <mergeCell ref="C76:J76"/>
    <mergeCell ref="M76:N76"/>
    <mergeCell ref="C65:K65"/>
    <mergeCell ref="C66:K66"/>
    <mergeCell ref="B67:L68"/>
    <mergeCell ref="B69:L69"/>
    <mergeCell ref="C70:J70"/>
    <mergeCell ref="C71:J71"/>
    <mergeCell ref="C59:K59"/>
    <mergeCell ref="C60:K60"/>
    <mergeCell ref="C61:K61"/>
    <mergeCell ref="C62:K62"/>
    <mergeCell ref="C63:K63"/>
    <mergeCell ref="C64:K64"/>
    <mergeCell ref="C51:F51"/>
    <mergeCell ref="I51:J51"/>
    <mergeCell ref="B53:L55"/>
    <mergeCell ref="B56:L56"/>
    <mergeCell ref="C57:K57"/>
    <mergeCell ref="C58:K58"/>
    <mergeCell ref="C45:J45"/>
    <mergeCell ref="C46:J46"/>
    <mergeCell ref="C47:J47"/>
    <mergeCell ref="C48:J48"/>
    <mergeCell ref="C49:J49"/>
    <mergeCell ref="C50:J50"/>
    <mergeCell ref="C38:J38"/>
    <mergeCell ref="C39:J39"/>
    <mergeCell ref="C40:J40"/>
    <mergeCell ref="B41:L42"/>
    <mergeCell ref="B43:L43"/>
    <mergeCell ref="B44:J44"/>
    <mergeCell ref="C31:K31"/>
    <mergeCell ref="B32:L32"/>
    <mergeCell ref="B33:K33"/>
    <mergeCell ref="B34:L35"/>
    <mergeCell ref="B36:L36"/>
    <mergeCell ref="B37:L37"/>
    <mergeCell ref="M26:N26"/>
    <mergeCell ref="M27:N27"/>
    <mergeCell ref="C28:K28"/>
    <mergeCell ref="M28:N28"/>
    <mergeCell ref="C29:K29"/>
    <mergeCell ref="C30:K30"/>
    <mergeCell ref="C19:K19"/>
    <mergeCell ref="B20:L22"/>
    <mergeCell ref="B23:K23"/>
    <mergeCell ref="I25:K25"/>
    <mergeCell ref="B26:B27"/>
    <mergeCell ref="C26:E27"/>
    <mergeCell ref="L26:L27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rintOptions horizontalCentered="1"/>
  <pageMargins left="0.47222222222222199" right="0.47222222222222199" top="0.39374999999999999" bottom="0.39374999999999999" header="0.51180555555555496" footer="0.51180555555555496"/>
  <pageSetup paperSize="9" scale="85" firstPageNumber="0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1:IW1048560"/>
  <sheetViews>
    <sheetView topLeftCell="A7" zoomScale="95" zoomScaleNormal="95" workbookViewId="0">
      <selection activeCell="L25" sqref="L25"/>
    </sheetView>
  </sheetViews>
  <sheetFormatPr defaultRowHeight="15.75" x14ac:dyDescent="0.2"/>
  <cols>
    <col min="1" max="11" width="12.42578125" style="12" customWidth="1"/>
    <col min="12" max="12" width="18.140625" style="12" bestFit="1" customWidth="1"/>
    <col min="13" max="13" width="16.42578125" style="12" customWidth="1"/>
    <col min="14" max="14" width="9.5703125" style="12" customWidth="1"/>
    <col min="15" max="257" width="12.42578125" style="12" customWidth="1"/>
    <col min="258" max="1025" width="12.42578125" style="79" customWidth="1"/>
    <col min="1026" max="16384" width="9.140625" style="79"/>
  </cols>
  <sheetData>
    <row r="1" spans="1:257" ht="21.75" customHeight="1" thickTop="1" thickBot="1" x14ac:dyDescent="0.25">
      <c r="A1" s="1"/>
      <c r="B1" s="318" t="s">
        <v>23</v>
      </c>
      <c r="C1" s="318"/>
      <c r="D1" s="318"/>
      <c r="E1" s="318"/>
      <c r="F1" s="318"/>
      <c r="G1" s="318"/>
      <c r="H1" s="318"/>
      <c r="I1" s="318"/>
      <c r="J1" s="317"/>
      <c r="K1" s="2"/>
      <c r="L1" s="3"/>
    </row>
    <row r="2" spans="1:257" ht="21.75" customHeight="1" thickTop="1" thickBot="1" x14ac:dyDescent="0.25">
      <c r="A2" s="1"/>
      <c r="B2" s="319" t="s">
        <v>0</v>
      </c>
      <c r="C2" s="319"/>
      <c r="D2" s="319"/>
      <c r="E2" s="320"/>
      <c r="F2" s="320"/>
      <c r="G2" s="320"/>
      <c r="H2" s="320"/>
      <c r="I2" s="320"/>
      <c r="J2" s="321"/>
      <c r="K2" s="4"/>
      <c r="L2" s="5"/>
    </row>
    <row r="3" spans="1:257" ht="21.75" customHeight="1" thickTop="1" thickBot="1" x14ac:dyDescent="0.25">
      <c r="A3" s="1"/>
      <c r="B3" s="319" t="s">
        <v>1</v>
      </c>
      <c r="C3" s="319"/>
      <c r="D3" s="319"/>
      <c r="E3" s="322"/>
      <c r="F3" s="322"/>
      <c r="G3" s="322"/>
      <c r="H3" s="322"/>
      <c r="I3" s="322"/>
      <c r="J3" s="323"/>
      <c r="K3" s="4"/>
      <c r="L3" s="5"/>
    </row>
    <row r="4" spans="1:257" ht="21.75" customHeight="1" thickTop="1" thickBot="1" x14ac:dyDescent="0.25">
      <c r="A4" s="1"/>
      <c r="B4" s="319" t="s">
        <v>2</v>
      </c>
      <c r="C4" s="319"/>
      <c r="D4" s="319"/>
      <c r="E4" s="324"/>
      <c r="F4" s="325"/>
      <c r="G4" s="326"/>
      <c r="H4" s="14" t="s">
        <v>3</v>
      </c>
      <c r="I4" s="327"/>
      <c r="J4" s="321"/>
      <c r="K4" s="4"/>
      <c r="L4" s="5"/>
    </row>
    <row r="5" spans="1:257" s="85" customFormat="1" ht="21.75" customHeight="1" thickTop="1" thickBot="1" x14ac:dyDescent="0.25">
      <c r="A5" s="1"/>
      <c r="B5" s="308" t="s">
        <v>24</v>
      </c>
      <c r="C5" s="308"/>
      <c r="D5" s="308"/>
      <c r="E5" s="309" t="s">
        <v>1590</v>
      </c>
      <c r="F5" s="310"/>
      <c r="G5" s="310"/>
      <c r="H5" s="310"/>
      <c r="I5" s="310"/>
      <c r="J5" s="310"/>
      <c r="K5" s="57"/>
      <c r="L5" s="6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  <c r="IN5" s="12"/>
      <c r="IO5" s="12"/>
      <c r="IP5" s="12"/>
      <c r="IQ5" s="12"/>
      <c r="IR5" s="12"/>
      <c r="IS5" s="12"/>
      <c r="IT5" s="12"/>
      <c r="IU5" s="12"/>
      <c r="IV5" s="12"/>
      <c r="IW5" s="12"/>
    </row>
    <row r="6" spans="1:257" s="85" customFormat="1" ht="21.75" customHeight="1" thickTop="1" thickBot="1" x14ac:dyDescent="0.25">
      <c r="A6" s="1"/>
      <c r="B6" s="7"/>
      <c r="C6" s="8"/>
      <c r="D6" s="8"/>
      <c r="E6" s="8"/>
      <c r="F6" s="8"/>
      <c r="G6" s="8"/>
      <c r="H6" s="8"/>
      <c r="I6" s="8"/>
      <c r="J6" s="8"/>
      <c r="K6" s="8"/>
      <c r="L6" s="5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</row>
    <row r="7" spans="1:257" s="85" customFormat="1" ht="21.75" customHeight="1" thickTop="1" thickBot="1" x14ac:dyDescent="0.25">
      <c r="A7" s="1"/>
      <c r="B7" s="269" t="s">
        <v>25</v>
      </c>
      <c r="C7" s="311" t="s">
        <v>4</v>
      </c>
      <c r="D7" s="311"/>
      <c r="E7" s="311"/>
      <c r="F7" s="311"/>
      <c r="G7" s="312" t="s">
        <v>168</v>
      </c>
      <c r="H7" s="312"/>
      <c r="I7" s="312"/>
      <c r="J7" s="312"/>
      <c r="K7" s="312"/>
      <c r="L7" s="3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</row>
    <row r="8" spans="1:257" s="85" customFormat="1" ht="21.75" customHeight="1" thickTop="1" thickBot="1" x14ac:dyDescent="0.25">
      <c r="A8" s="1"/>
      <c r="B8" s="269" t="s">
        <v>25</v>
      </c>
      <c r="C8" s="37" t="s">
        <v>5</v>
      </c>
      <c r="D8" s="37"/>
      <c r="E8" s="37"/>
      <c r="F8" s="37"/>
      <c r="G8" s="37"/>
      <c r="H8" s="37"/>
      <c r="I8" s="37"/>
      <c r="J8" s="37"/>
      <c r="K8" s="37"/>
      <c r="L8" s="58">
        <v>30</v>
      </c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</row>
    <row r="9" spans="1:257" s="85" customFormat="1" ht="21.75" customHeight="1" thickTop="1" thickBot="1" x14ac:dyDescent="0.25">
      <c r="A9" s="1"/>
      <c r="B9" s="269" t="s">
        <v>25</v>
      </c>
      <c r="C9" s="15" t="s">
        <v>113</v>
      </c>
      <c r="D9" s="15"/>
      <c r="E9" s="15"/>
      <c r="F9" s="15"/>
      <c r="G9" s="15"/>
      <c r="H9" s="15"/>
      <c r="I9" s="15"/>
      <c r="J9" s="15"/>
      <c r="K9" s="15"/>
      <c r="L9" s="78">
        <v>2019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</row>
    <row r="10" spans="1:257" s="85" customFormat="1" ht="21.75" customHeight="1" thickTop="1" thickBot="1" x14ac:dyDescent="0.25">
      <c r="A10" s="1"/>
      <c r="B10" s="269" t="s">
        <v>25</v>
      </c>
      <c r="C10" s="15" t="s">
        <v>6</v>
      </c>
      <c r="D10" s="15"/>
      <c r="E10" s="15"/>
      <c r="F10" s="15"/>
      <c r="G10" s="15"/>
      <c r="H10" s="15"/>
      <c r="I10" s="15"/>
      <c r="J10" s="15"/>
      <c r="K10" s="15"/>
      <c r="L10" s="59" t="s">
        <v>160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</row>
    <row r="11" spans="1:257" s="85" customFormat="1" ht="21.75" customHeight="1" thickTop="1" thickBot="1" x14ac:dyDescent="0.25">
      <c r="A11" s="1"/>
      <c r="B11" s="269" t="s">
        <v>25</v>
      </c>
      <c r="C11" s="15" t="s">
        <v>7</v>
      </c>
      <c r="D11" s="15"/>
      <c r="E11" s="15"/>
      <c r="F11" s="15"/>
      <c r="G11" s="15"/>
      <c r="H11" s="15"/>
      <c r="I11" s="15"/>
      <c r="J11" s="15"/>
      <c r="K11" s="15"/>
      <c r="L11" s="60">
        <v>1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</row>
    <row r="12" spans="1:257" s="85" customFormat="1" ht="21.75" customHeight="1" thickTop="1" thickBot="1" x14ac:dyDescent="0.25">
      <c r="A12" s="1"/>
      <c r="B12" s="313" t="s">
        <v>112</v>
      </c>
      <c r="C12" s="314"/>
      <c r="D12" s="314"/>
      <c r="E12" s="314"/>
      <c r="F12" s="314"/>
      <c r="G12" s="314"/>
      <c r="H12" s="314"/>
      <c r="I12" s="314"/>
      <c r="J12" s="314"/>
      <c r="K12" s="314"/>
      <c r="L12" s="315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</row>
    <row r="13" spans="1:257" s="85" customFormat="1" ht="21.75" customHeight="1" thickTop="1" thickBot="1" x14ac:dyDescent="0.25">
      <c r="A13" s="1"/>
      <c r="B13" s="316"/>
      <c r="C13" s="314"/>
      <c r="D13" s="314"/>
      <c r="E13" s="314"/>
      <c r="F13" s="314"/>
      <c r="G13" s="314"/>
      <c r="H13" s="314"/>
      <c r="I13" s="314"/>
      <c r="J13" s="314"/>
      <c r="K13" s="314"/>
      <c r="L13" s="315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</row>
    <row r="14" spans="1:257" s="85" customFormat="1" ht="21.75" customHeight="1" thickTop="1" thickBot="1" x14ac:dyDescent="0.25">
      <c r="A14" s="1"/>
      <c r="B14" s="316"/>
      <c r="C14" s="314"/>
      <c r="D14" s="314"/>
      <c r="E14" s="314"/>
      <c r="F14" s="314"/>
      <c r="G14" s="314"/>
      <c r="H14" s="314"/>
      <c r="I14" s="314"/>
      <c r="J14" s="314"/>
      <c r="K14" s="314"/>
      <c r="L14" s="315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</row>
    <row r="15" spans="1:257" s="85" customFormat="1" ht="21.75" customHeight="1" thickTop="1" thickBot="1" x14ac:dyDescent="0.25">
      <c r="A15" s="1"/>
      <c r="B15" s="317" t="s">
        <v>26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</row>
    <row r="16" spans="1:257" s="85" customFormat="1" ht="21.75" customHeight="1" thickTop="1" thickBot="1" x14ac:dyDescent="0.25">
      <c r="A16" s="1"/>
      <c r="B16" s="269">
        <v>1</v>
      </c>
      <c r="C16" s="15" t="s">
        <v>1591</v>
      </c>
      <c r="D16" s="15"/>
      <c r="E16" s="15"/>
      <c r="F16" s="15"/>
      <c r="G16" s="15"/>
      <c r="H16" s="15"/>
      <c r="I16" s="15"/>
      <c r="J16" s="15"/>
      <c r="K16" s="15"/>
      <c r="L16" s="16">
        <v>0</v>
      </c>
      <c r="M16" s="112"/>
      <c r="N16" s="275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</row>
    <row r="17" spans="1:257" s="85" customFormat="1" ht="21.75" customHeight="1" thickTop="1" thickBot="1" x14ac:dyDescent="0.25">
      <c r="A17" s="1"/>
      <c r="B17" s="269">
        <v>2</v>
      </c>
      <c r="C17" s="15" t="s">
        <v>8</v>
      </c>
      <c r="D17" s="15"/>
      <c r="E17" s="15"/>
      <c r="F17" s="15"/>
      <c r="G17" s="15"/>
      <c r="H17" s="15"/>
      <c r="I17" s="15"/>
      <c r="J17" s="15"/>
      <c r="K17" s="15"/>
      <c r="L17" s="17"/>
      <c r="M17" s="12"/>
      <c r="N17" s="275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</row>
    <row r="18" spans="1:257" s="85" customFormat="1" ht="21.75" customHeight="1" thickTop="1" thickBot="1" x14ac:dyDescent="0.25">
      <c r="A18" s="1"/>
      <c r="B18" s="269">
        <v>3</v>
      </c>
      <c r="C18" s="15" t="s">
        <v>9</v>
      </c>
      <c r="D18" s="15"/>
      <c r="E18" s="15"/>
      <c r="F18" s="15"/>
      <c r="G18" s="15"/>
      <c r="H18" s="15"/>
      <c r="I18" s="15"/>
      <c r="J18" s="15"/>
      <c r="K18" s="15"/>
      <c r="L18" s="18" t="s">
        <v>228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</row>
    <row r="19" spans="1:257" s="85" customFormat="1" ht="21.75" customHeight="1" thickTop="1" thickBot="1" x14ac:dyDescent="0.25">
      <c r="A19" s="1"/>
      <c r="B19" s="268">
        <v>4</v>
      </c>
      <c r="C19" s="335" t="s">
        <v>27</v>
      </c>
      <c r="D19" s="336"/>
      <c r="E19" s="336"/>
      <c r="F19" s="336"/>
      <c r="G19" s="336"/>
      <c r="H19" s="336"/>
      <c r="I19" s="336"/>
      <c r="J19" s="336"/>
      <c r="K19" s="336"/>
      <c r="L19" s="17" t="s">
        <v>230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</row>
    <row r="20" spans="1:257" s="85" customFormat="1" ht="21.75" customHeight="1" thickTop="1" x14ac:dyDescent="0.2">
      <c r="A20" s="1"/>
      <c r="B20" s="337" t="s">
        <v>122</v>
      </c>
      <c r="C20" s="338"/>
      <c r="D20" s="338"/>
      <c r="E20" s="338"/>
      <c r="F20" s="338"/>
      <c r="G20" s="338"/>
      <c r="H20" s="338"/>
      <c r="I20" s="338"/>
      <c r="J20" s="338"/>
      <c r="K20" s="338"/>
      <c r="L20" s="339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</row>
    <row r="21" spans="1:257" s="85" customFormat="1" ht="19.149999999999999" customHeight="1" thickBot="1" x14ac:dyDescent="0.25">
      <c r="A21" s="1"/>
      <c r="B21" s="340"/>
      <c r="C21" s="341"/>
      <c r="D21" s="341"/>
      <c r="E21" s="341"/>
      <c r="F21" s="341"/>
      <c r="G21" s="341"/>
      <c r="H21" s="341"/>
      <c r="I21" s="341"/>
      <c r="J21" s="341"/>
      <c r="K21" s="341"/>
      <c r="L21" s="342"/>
      <c r="M21" s="12"/>
      <c r="N21" s="275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</row>
    <row r="22" spans="1:257" s="85" customFormat="1" ht="21.6" hidden="1" customHeight="1" thickBot="1" x14ac:dyDescent="0.25">
      <c r="A22" s="1"/>
      <c r="B22" s="343"/>
      <c r="C22" s="344"/>
      <c r="D22" s="344"/>
      <c r="E22" s="344"/>
      <c r="F22" s="344"/>
      <c r="G22" s="344"/>
      <c r="H22" s="344"/>
      <c r="I22" s="344"/>
      <c r="J22" s="344"/>
      <c r="K22" s="344"/>
      <c r="L22" s="345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</row>
    <row r="23" spans="1:257" s="85" customFormat="1" ht="21.75" customHeight="1" thickTop="1" thickBot="1" x14ac:dyDescent="0.25">
      <c r="A23" s="1"/>
      <c r="B23" s="317" t="s">
        <v>127</v>
      </c>
      <c r="C23" s="317"/>
      <c r="D23" s="317"/>
      <c r="E23" s="317"/>
      <c r="F23" s="317"/>
      <c r="G23" s="317"/>
      <c r="H23" s="317"/>
      <c r="I23" s="317"/>
      <c r="J23" s="317"/>
      <c r="K23" s="317"/>
      <c r="L23" s="267" t="s">
        <v>29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</row>
    <row r="24" spans="1:257" s="85" customFormat="1" ht="21.75" customHeight="1" thickTop="1" thickBot="1" x14ac:dyDescent="0.25">
      <c r="A24" s="1"/>
      <c r="B24" s="269" t="s">
        <v>30</v>
      </c>
      <c r="C24" s="15" t="s">
        <v>1604</v>
      </c>
      <c r="D24" s="15"/>
      <c r="E24" s="15"/>
      <c r="F24" s="15"/>
      <c r="G24" s="15"/>
      <c r="H24" s="15"/>
      <c r="I24" s="15"/>
      <c r="J24" s="15"/>
      <c r="K24" s="19"/>
      <c r="L24" s="270">
        <v>0</v>
      </c>
      <c r="M24" s="12">
        <f>(L16/220)*110</f>
        <v>0</v>
      </c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</row>
    <row r="25" spans="1:257" ht="21.75" customHeight="1" thickTop="1" thickBot="1" x14ac:dyDescent="0.25">
      <c r="A25" s="1"/>
      <c r="B25" s="91" t="s">
        <v>31</v>
      </c>
      <c r="C25" s="15" t="s">
        <v>32</v>
      </c>
      <c r="D25" s="15"/>
      <c r="E25" s="15"/>
      <c r="F25" s="20" t="s">
        <v>33</v>
      </c>
      <c r="G25" s="20"/>
      <c r="H25" s="15"/>
      <c r="I25" s="346">
        <v>0.3</v>
      </c>
      <c r="J25" s="347"/>
      <c r="K25" s="348"/>
      <c r="L25" s="92">
        <f>L24*I25</f>
        <v>0</v>
      </c>
    </row>
    <row r="26" spans="1:257" ht="21.75" customHeight="1" thickTop="1" thickBot="1" x14ac:dyDescent="0.25">
      <c r="A26" s="1"/>
      <c r="B26" s="349" t="s">
        <v>34</v>
      </c>
      <c r="C26" s="350" t="s">
        <v>35</v>
      </c>
      <c r="D26" s="351"/>
      <c r="E26" s="351"/>
      <c r="F26" s="20" t="s">
        <v>36</v>
      </c>
      <c r="G26" s="20"/>
      <c r="H26" s="15"/>
      <c r="I26" s="15"/>
      <c r="J26" s="15"/>
      <c r="K26" s="21"/>
      <c r="L26" s="354">
        <v>0</v>
      </c>
      <c r="M26" s="318" t="s">
        <v>109</v>
      </c>
      <c r="N26" s="317"/>
    </row>
    <row r="27" spans="1:257" ht="21.75" customHeight="1" thickTop="1" thickBot="1" x14ac:dyDescent="0.25">
      <c r="A27" s="1"/>
      <c r="B27" s="349"/>
      <c r="C27" s="352"/>
      <c r="D27" s="353"/>
      <c r="E27" s="353"/>
      <c r="F27" s="20" t="s">
        <v>37</v>
      </c>
      <c r="G27" s="20"/>
      <c r="H27" s="15"/>
      <c r="I27" s="20" t="s">
        <v>38</v>
      </c>
      <c r="J27" s="15"/>
      <c r="K27" s="19"/>
      <c r="L27" s="354"/>
      <c r="M27" s="328">
        <v>998</v>
      </c>
      <c r="N27" s="329"/>
    </row>
    <row r="28" spans="1:257" ht="21.75" customHeight="1" thickTop="1" thickBot="1" x14ac:dyDescent="0.25">
      <c r="A28" s="1"/>
      <c r="B28" s="91" t="s">
        <v>39</v>
      </c>
      <c r="C28" s="330" t="s">
        <v>40</v>
      </c>
      <c r="D28" s="330"/>
      <c r="E28" s="330"/>
      <c r="F28" s="330"/>
      <c r="G28" s="330"/>
      <c r="H28" s="330"/>
      <c r="I28" s="330"/>
      <c r="J28" s="330"/>
      <c r="K28" s="331"/>
      <c r="L28" s="92">
        <v>0</v>
      </c>
      <c r="M28" s="332">
        <v>0</v>
      </c>
      <c r="N28" s="317"/>
    </row>
    <row r="29" spans="1:257" ht="21.75" customHeight="1" thickTop="1" thickBot="1" x14ac:dyDescent="0.25">
      <c r="A29" s="1"/>
      <c r="B29" s="91" t="s">
        <v>41</v>
      </c>
      <c r="C29" s="333" t="s">
        <v>42</v>
      </c>
      <c r="D29" s="333"/>
      <c r="E29" s="333"/>
      <c r="F29" s="333"/>
      <c r="G29" s="333"/>
      <c r="H29" s="333"/>
      <c r="I29" s="333"/>
      <c r="J29" s="333"/>
      <c r="K29" s="334"/>
      <c r="L29" s="92">
        <v>0</v>
      </c>
      <c r="M29" s="44"/>
    </row>
    <row r="30" spans="1:257" ht="21.75" customHeight="1" thickTop="1" thickBot="1" x14ac:dyDescent="0.25">
      <c r="A30" s="1"/>
      <c r="B30" s="91" t="s">
        <v>43</v>
      </c>
      <c r="C30" s="333" t="s">
        <v>44</v>
      </c>
      <c r="D30" s="333"/>
      <c r="E30" s="333"/>
      <c r="F30" s="333"/>
      <c r="G30" s="333"/>
      <c r="H30" s="333"/>
      <c r="I30" s="333"/>
      <c r="J30" s="333"/>
      <c r="K30" s="334"/>
      <c r="L30" s="92">
        <v>0</v>
      </c>
    </row>
    <row r="31" spans="1:257" ht="21.75" customHeight="1" thickTop="1" thickBot="1" x14ac:dyDescent="0.25">
      <c r="A31" s="1"/>
      <c r="B31" s="91" t="s">
        <v>45</v>
      </c>
      <c r="C31" s="333" t="s">
        <v>163</v>
      </c>
      <c r="D31" s="333"/>
      <c r="E31" s="333"/>
      <c r="F31" s="333"/>
      <c r="G31" s="333"/>
      <c r="H31" s="333"/>
      <c r="I31" s="333"/>
      <c r="J31" s="333"/>
      <c r="K31" s="334"/>
      <c r="L31" s="92">
        <v>0</v>
      </c>
    </row>
    <row r="32" spans="1:257" ht="17.25" thickTop="1" thickBot="1" x14ac:dyDescent="0.25">
      <c r="A32" s="1"/>
      <c r="B32" s="364"/>
      <c r="C32" s="365"/>
      <c r="D32" s="365"/>
      <c r="E32" s="365"/>
      <c r="F32" s="365"/>
      <c r="G32" s="365"/>
      <c r="H32" s="365"/>
      <c r="I32" s="365"/>
      <c r="J32" s="365"/>
      <c r="K32" s="365"/>
      <c r="L32" s="366"/>
    </row>
    <row r="33" spans="1:257" ht="21.75" customHeight="1" thickTop="1" thickBot="1" x14ac:dyDescent="0.25">
      <c r="A33" s="1"/>
      <c r="B33" s="318" t="s">
        <v>126</v>
      </c>
      <c r="C33" s="367"/>
      <c r="D33" s="367"/>
      <c r="E33" s="367"/>
      <c r="F33" s="367"/>
      <c r="G33" s="367"/>
      <c r="H33" s="367"/>
      <c r="I33" s="367"/>
      <c r="J33" s="367"/>
      <c r="K33" s="368"/>
      <c r="L33" s="22">
        <f>SUM(L24:L31)</f>
        <v>0</v>
      </c>
      <c r="N33" s="44"/>
    </row>
    <row r="34" spans="1:257" ht="21.75" customHeight="1" thickTop="1" x14ac:dyDescent="0.2">
      <c r="A34" s="1"/>
      <c r="B34" s="358" t="s">
        <v>125</v>
      </c>
      <c r="C34" s="359"/>
      <c r="D34" s="359"/>
      <c r="E34" s="359"/>
      <c r="F34" s="359"/>
      <c r="G34" s="359"/>
      <c r="H34" s="359"/>
      <c r="I34" s="359"/>
      <c r="J34" s="359"/>
      <c r="K34" s="359"/>
      <c r="L34" s="360"/>
    </row>
    <row r="35" spans="1:257" ht="32.450000000000003" customHeight="1" thickBot="1" x14ac:dyDescent="0.25">
      <c r="A35" s="1"/>
      <c r="B35" s="361"/>
      <c r="C35" s="362"/>
      <c r="D35" s="362"/>
      <c r="E35" s="362"/>
      <c r="F35" s="362"/>
      <c r="G35" s="362"/>
      <c r="H35" s="362"/>
      <c r="I35" s="362"/>
      <c r="J35" s="362"/>
      <c r="K35" s="362"/>
      <c r="L35" s="363"/>
    </row>
    <row r="36" spans="1:257" ht="21.75" customHeight="1" thickTop="1" thickBot="1" x14ac:dyDescent="0.25">
      <c r="A36" s="1"/>
      <c r="B36" s="318" t="s">
        <v>47</v>
      </c>
      <c r="C36" s="318"/>
      <c r="D36" s="318"/>
      <c r="E36" s="318"/>
      <c r="F36" s="318"/>
      <c r="G36" s="318"/>
      <c r="H36" s="318"/>
      <c r="I36" s="318"/>
      <c r="J36" s="318"/>
      <c r="K36" s="318"/>
      <c r="L36" s="317"/>
    </row>
    <row r="37" spans="1:257" ht="21.75" customHeight="1" thickTop="1" thickBot="1" x14ac:dyDescent="0.25">
      <c r="A37" s="1"/>
      <c r="B37" s="318" t="s">
        <v>129</v>
      </c>
      <c r="C37" s="318"/>
      <c r="D37" s="318"/>
      <c r="E37" s="318"/>
      <c r="F37" s="318"/>
      <c r="G37" s="318"/>
      <c r="H37" s="318"/>
      <c r="I37" s="318"/>
      <c r="J37" s="318"/>
      <c r="K37" s="318"/>
      <c r="L37" s="317"/>
    </row>
    <row r="38" spans="1:257" ht="21.75" customHeight="1" thickTop="1" thickBot="1" x14ac:dyDescent="0.25">
      <c r="A38" s="1"/>
      <c r="B38" s="23" t="s">
        <v>30</v>
      </c>
      <c r="C38" s="355" t="s">
        <v>128</v>
      </c>
      <c r="D38" s="355"/>
      <c r="E38" s="355"/>
      <c r="F38" s="355"/>
      <c r="G38" s="355"/>
      <c r="H38" s="355"/>
      <c r="I38" s="355"/>
      <c r="J38" s="355"/>
      <c r="K38" s="24">
        <v>8.3299999999999999E-2</v>
      </c>
      <c r="L38" s="30">
        <f>L33*K38</f>
        <v>0</v>
      </c>
    </row>
    <row r="39" spans="1:257" s="70" customFormat="1" ht="21.75" customHeight="1" thickTop="1" thickBot="1" x14ac:dyDescent="0.25">
      <c r="A39" s="66"/>
      <c r="B39" s="67" t="s">
        <v>31</v>
      </c>
      <c r="C39" s="356" t="s">
        <v>1585</v>
      </c>
      <c r="D39" s="356"/>
      <c r="E39" s="356"/>
      <c r="F39" s="356"/>
      <c r="G39" s="356"/>
      <c r="H39" s="356"/>
      <c r="I39" s="356"/>
      <c r="J39" s="356"/>
      <c r="K39" s="278">
        <v>2.7799999999999998E-2</v>
      </c>
      <c r="L39" s="69">
        <f>L33*K39</f>
        <v>0</v>
      </c>
      <c r="M39" s="271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  <c r="CK39" s="66"/>
      <c r="CL39" s="66"/>
      <c r="CM39" s="66"/>
      <c r="CN39" s="66"/>
      <c r="CO39" s="66"/>
      <c r="CP39" s="66"/>
      <c r="CQ39" s="66"/>
      <c r="CR39" s="66"/>
      <c r="CS39" s="66"/>
      <c r="CT39" s="66"/>
      <c r="CU39" s="66"/>
      <c r="CV39" s="66"/>
      <c r="CW39" s="66"/>
      <c r="CX39" s="66"/>
      <c r="CY39" s="66"/>
      <c r="CZ39" s="66"/>
      <c r="DA39" s="66"/>
      <c r="DB39" s="66"/>
      <c r="DC39" s="66"/>
      <c r="DD39" s="66"/>
      <c r="DE39" s="66"/>
      <c r="DF39" s="66"/>
      <c r="DG39" s="66"/>
      <c r="DH39" s="66"/>
      <c r="DI39" s="66"/>
      <c r="DJ39" s="66"/>
      <c r="DK39" s="66"/>
      <c r="DL39" s="66"/>
      <c r="DM39" s="66"/>
      <c r="DN39" s="66"/>
      <c r="DO39" s="66"/>
      <c r="DP39" s="66"/>
      <c r="DQ39" s="66"/>
      <c r="DR39" s="66"/>
      <c r="DS39" s="66"/>
      <c r="DT39" s="66"/>
      <c r="DU39" s="66"/>
      <c r="DV39" s="66"/>
      <c r="DW39" s="66"/>
      <c r="DX39" s="66"/>
      <c r="DY39" s="66"/>
      <c r="DZ39" s="66"/>
      <c r="EA39" s="66"/>
      <c r="EB39" s="66"/>
      <c r="EC39" s="66"/>
      <c r="ED39" s="66"/>
      <c r="EE39" s="66"/>
      <c r="EF39" s="66"/>
      <c r="EG39" s="66"/>
      <c r="EH39" s="66"/>
      <c r="EI39" s="66"/>
      <c r="EJ39" s="66"/>
      <c r="EK39" s="66"/>
      <c r="EL39" s="66"/>
      <c r="EM39" s="66"/>
      <c r="EN39" s="66"/>
      <c r="EO39" s="66"/>
      <c r="EP39" s="66"/>
      <c r="EQ39" s="66"/>
      <c r="ER39" s="66"/>
      <c r="ES39" s="66"/>
      <c r="ET39" s="66"/>
      <c r="EU39" s="66"/>
      <c r="EV39" s="66"/>
      <c r="EW39" s="66"/>
      <c r="EX39" s="66"/>
      <c r="EY39" s="66"/>
      <c r="EZ39" s="66"/>
      <c r="FA39" s="66"/>
      <c r="FB39" s="66"/>
      <c r="FC39" s="66"/>
      <c r="FD39" s="66"/>
      <c r="FE39" s="66"/>
      <c r="FF39" s="66"/>
      <c r="FG39" s="66"/>
      <c r="FH39" s="66"/>
      <c r="FI39" s="66"/>
      <c r="FJ39" s="66"/>
      <c r="FK39" s="66"/>
      <c r="FL39" s="66"/>
      <c r="FM39" s="66"/>
      <c r="FN39" s="66"/>
      <c r="FO39" s="66"/>
      <c r="FP39" s="66"/>
      <c r="FQ39" s="66"/>
      <c r="FR39" s="66"/>
      <c r="FS39" s="66"/>
      <c r="FT39" s="66"/>
      <c r="FU39" s="66"/>
      <c r="FV39" s="66"/>
      <c r="FW39" s="66"/>
      <c r="FX39" s="66"/>
      <c r="FY39" s="66"/>
      <c r="FZ39" s="66"/>
      <c r="GA39" s="66"/>
      <c r="GB39" s="66"/>
      <c r="GC39" s="66"/>
      <c r="GD39" s="66"/>
      <c r="GE39" s="66"/>
      <c r="GF39" s="66"/>
      <c r="GG39" s="66"/>
      <c r="GH39" s="66"/>
      <c r="GI39" s="66"/>
      <c r="GJ39" s="66"/>
      <c r="GK39" s="66"/>
      <c r="GL39" s="66"/>
      <c r="GM39" s="66"/>
      <c r="GN39" s="66"/>
      <c r="GO39" s="66"/>
      <c r="GP39" s="66"/>
      <c r="GQ39" s="66"/>
      <c r="GR39" s="66"/>
      <c r="GS39" s="66"/>
      <c r="GT39" s="66"/>
      <c r="GU39" s="66"/>
      <c r="GV39" s="66"/>
      <c r="GW39" s="66"/>
      <c r="GX39" s="66"/>
      <c r="GY39" s="66"/>
      <c r="GZ39" s="66"/>
      <c r="HA39" s="66"/>
      <c r="HB39" s="66"/>
      <c r="HC39" s="66"/>
      <c r="HD39" s="66"/>
      <c r="HE39" s="66"/>
      <c r="HF39" s="66"/>
      <c r="HG39" s="66"/>
      <c r="HH39" s="66"/>
      <c r="HI39" s="66"/>
      <c r="HJ39" s="66"/>
      <c r="HK39" s="66"/>
      <c r="HL39" s="66"/>
      <c r="HM39" s="66"/>
      <c r="HN39" s="66"/>
      <c r="HO39" s="66"/>
      <c r="HP39" s="66"/>
      <c r="HQ39" s="66"/>
      <c r="HR39" s="66"/>
      <c r="HS39" s="66"/>
      <c r="HT39" s="66"/>
      <c r="HU39" s="66"/>
      <c r="HV39" s="66"/>
      <c r="HW39" s="66"/>
      <c r="HX39" s="66"/>
      <c r="HY39" s="66"/>
      <c r="HZ39" s="66"/>
      <c r="IA39" s="66"/>
      <c r="IB39" s="66"/>
      <c r="IC39" s="66"/>
      <c r="ID39" s="66"/>
      <c r="IE39" s="66"/>
      <c r="IF39" s="66"/>
      <c r="IG39" s="66"/>
      <c r="IH39" s="66"/>
      <c r="II39" s="66"/>
      <c r="IJ39" s="66"/>
      <c r="IK39" s="66"/>
      <c r="IL39" s="66"/>
      <c r="IM39" s="66"/>
      <c r="IN39" s="66"/>
      <c r="IO39" s="66"/>
      <c r="IP39" s="66"/>
      <c r="IQ39" s="66"/>
      <c r="IR39" s="66"/>
      <c r="IS39" s="66"/>
      <c r="IT39" s="66"/>
      <c r="IU39" s="66"/>
      <c r="IV39" s="66"/>
      <c r="IW39" s="66"/>
    </row>
    <row r="40" spans="1:257" ht="21.75" customHeight="1" thickTop="1" thickBot="1" x14ac:dyDescent="0.25">
      <c r="A40" s="1"/>
      <c r="B40" s="95"/>
      <c r="C40" s="357" t="s">
        <v>64</v>
      </c>
      <c r="D40" s="357"/>
      <c r="E40" s="357"/>
      <c r="F40" s="357"/>
      <c r="G40" s="357"/>
      <c r="H40" s="357"/>
      <c r="I40" s="357"/>
      <c r="J40" s="357"/>
      <c r="K40" s="25">
        <f>K38+K39</f>
        <v>0.1111</v>
      </c>
      <c r="L40" s="22">
        <f>L33*K40</f>
        <v>0</v>
      </c>
      <c r="M40" s="11"/>
    </row>
    <row r="41" spans="1:257" ht="21.75" customHeight="1" thickTop="1" x14ac:dyDescent="0.2">
      <c r="A41" s="1"/>
      <c r="B41" s="358" t="s">
        <v>114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60"/>
    </row>
    <row r="42" spans="1:257" ht="55.15" customHeight="1" thickBot="1" x14ac:dyDescent="0.25">
      <c r="A42" s="1"/>
      <c r="B42" s="361"/>
      <c r="C42" s="362"/>
      <c r="D42" s="362"/>
      <c r="E42" s="362"/>
      <c r="F42" s="362"/>
      <c r="G42" s="362"/>
      <c r="H42" s="362"/>
      <c r="I42" s="362"/>
      <c r="J42" s="362"/>
      <c r="K42" s="362"/>
      <c r="L42" s="363"/>
    </row>
    <row r="43" spans="1:257" ht="21.75" customHeight="1" thickTop="1" thickBot="1" x14ac:dyDescent="0.25">
      <c r="A43" s="1"/>
      <c r="B43" s="318" t="s">
        <v>48</v>
      </c>
      <c r="C43" s="318"/>
      <c r="D43" s="318"/>
      <c r="E43" s="318"/>
      <c r="F43" s="318"/>
      <c r="G43" s="318"/>
      <c r="H43" s="318"/>
      <c r="I43" s="318"/>
      <c r="J43" s="318"/>
      <c r="K43" s="318"/>
      <c r="L43" s="317"/>
    </row>
    <row r="44" spans="1:257" ht="27" customHeight="1" thickTop="1" thickBot="1" x14ac:dyDescent="0.25">
      <c r="A44" s="1"/>
      <c r="B44" s="318" t="s">
        <v>64</v>
      </c>
      <c r="C44" s="318"/>
      <c r="D44" s="318"/>
      <c r="E44" s="318"/>
      <c r="F44" s="318"/>
      <c r="G44" s="318"/>
      <c r="H44" s="318"/>
      <c r="I44" s="318"/>
      <c r="J44" s="318"/>
      <c r="K44" s="43">
        <f>SUM(K45:K52)</f>
        <v>0.3680000000000001</v>
      </c>
      <c r="L44" s="22">
        <f>SUM(L45:L52)</f>
        <v>0</v>
      </c>
    </row>
    <row r="45" spans="1:257" ht="21.75" customHeight="1" thickTop="1" thickBot="1" x14ac:dyDescent="0.25">
      <c r="A45" s="1"/>
      <c r="B45" s="91" t="s">
        <v>30</v>
      </c>
      <c r="C45" s="381" t="s">
        <v>49</v>
      </c>
      <c r="D45" s="381"/>
      <c r="E45" s="381"/>
      <c r="F45" s="381"/>
      <c r="G45" s="381"/>
      <c r="H45" s="381"/>
      <c r="I45" s="381"/>
      <c r="J45" s="381"/>
      <c r="K45" s="26">
        <v>0.2</v>
      </c>
      <c r="L45" s="92">
        <f>K45*(L33+L40)</f>
        <v>0</v>
      </c>
    </row>
    <row r="46" spans="1:257" ht="21.75" customHeight="1" thickTop="1" thickBot="1" x14ac:dyDescent="0.25">
      <c r="A46" s="1"/>
      <c r="B46" s="91" t="s">
        <v>31</v>
      </c>
      <c r="C46" s="381" t="s">
        <v>50</v>
      </c>
      <c r="D46" s="381"/>
      <c r="E46" s="381"/>
      <c r="F46" s="381"/>
      <c r="G46" s="381"/>
      <c r="H46" s="381"/>
      <c r="I46" s="381"/>
      <c r="J46" s="381"/>
      <c r="K46" s="26">
        <v>1.4999999999999999E-2</v>
      </c>
      <c r="L46" s="92">
        <f>K46*(L33+L40)</f>
        <v>0</v>
      </c>
    </row>
    <row r="47" spans="1:257" ht="21.75" customHeight="1" thickTop="1" thickBot="1" x14ac:dyDescent="0.25">
      <c r="A47" s="1"/>
      <c r="B47" s="91" t="s">
        <v>34</v>
      </c>
      <c r="C47" s="381" t="s">
        <v>51</v>
      </c>
      <c r="D47" s="381"/>
      <c r="E47" s="381"/>
      <c r="F47" s="381"/>
      <c r="G47" s="381"/>
      <c r="H47" s="381"/>
      <c r="I47" s="381"/>
      <c r="J47" s="381"/>
      <c r="K47" s="26">
        <v>0.01</v>
      </c>
      <c r="L47" s="92">
        <f>K47*(L33+L40)</f>
        <v>0</v>
      </c>
    </row>
    <row r="48" spans="1:257" ht="21.75" customHeight="1" thickTop="1" thickBot="1" x14ac:dyDescent="0.25">
      <c r="A48" s="1"/>
      <c r="B48" s="91" t="s">
        <v>39</v>
      </c>
      <c r="C48" s="381" t="s">
        <v>52</v>
      </c>
      <c r="D48" s="381"/>
      <c r="E48" s="381"/>
      <c r="F48" s="381"/>
      <c r="G48" s="381"/>
      <c r="H48" s="381"/>
      <c r="I48" s="381"/>
      <c r="J48" s="381"/>
      <c r="K48" s="26">
        <v>2E-3</v>
      </c>
      <c r="L48" s="92">
        <f>K48*(L33+L40)</f>
        <v>0</v>
      </c>
      <c r="M48" s="82" t="s">
        <v>166</v>
      </c>
    </row>
    <row r="49" spans="1:14" ht="21.75" customHeight="1" thickTop="1" thickBot="1" x14ac:dyDescent="0.25">
      <c r="A49" s="1"/>
      <c r="B49" s="91" t="s">
        <v>41</v>
      </c>
      <c r="C49" s="381" t="s">
        <v>53</v>
      </c>
      <c r="D49" s="381"/>
      <c r="E49" s="381"/>
      <c r="F49" s="381"/>
      <c r="G49" s="381"/>
      <c r="H49" s="381"/>
      <c r="I49" s="381"/>
      <c r="J49" s="381"/>
      <c r="K49" s="26">
        <v>2.5000000000000001E-2</v>
      </c>
      <c r="L49" s="92">
        <f>K49*(L33+L40)</f>
        <v>0</v>
      </c>
      <c r="M49" s="83">
        <f>L44-L50</f>
        <v>0</v>
      </c>
      <c r="N49" s="84">
        <f>K44-K50</f>
        <v>0.28800000000000009</v>
      </c>
    </row>
    <row r="50" spans="1:14" ht="21.75" customHeight="1" thickTop="1" thickBot="1" x14ac:dyDescent="0.25">
      <c r="A50" s="1"/>
      <c r="B50" s="91" t="s">
        <v>43</v>
      </c>
      <c r="C50" s="381" t="s">
        <v>54</v>
      </c>
      <c r="D50" s="381"/>
      <c r="E50" s="381"/>
      <c r="F50" s="381"/>
      <c r="G50" s="381"/>
      <c r="H50" s="381"/>
      <c r="I50" s="381"/>
      <c r="J50" s="381"/>
      <c r="K50" s="26">
        <v>0.08</v>
      </c>
      <c r="L50" s="92">
        <f>K50*(L33+L40)</f>
        <v>0</v>
      </c>
      <c r="M50" s="83"/>
      <c r="N50" s="84"/>
    </row>
    <row r="51" spans="1:14" ht="21.75" customHeight="1" thickTop="1" thickBot="1" x14ac:dyDescent="0.25">
      <c r="A51" s="1"/>
      <c r="B51" s="91" t="s">
        <v>45</v>
      </c>
      <c r="C51" s="369" t="s">
        <v>10</v>
      </c>
      <c r="D51" s="369"/>
      <c r="E51" s="369"/>
      <c r="F51" s="369"/>
      <c r="G51" s="27">
        <v>0.03</v>
      </c>
      <c r="H51" s="28" t="s">
        <v>11</v>
      </c>
      <c r="I51" s="370">
        <v>1</v>
      </c>
      <c r="J51" s="370"/>
      <c r="K51" s="29">
        <f>I51*G51</f>
        <v>0.03</v>
      </c>
      <c r="L51" s="92">
        <f>K51*(L33+L40)</f>
        <v>0</v>
      </c>
    </row>
    <row r="52" spans="1:14" ht="21.75" customHeight="1" thickTop="1" thickBot="1" x14ac:dyDescent="0.25">
      <c r="A52" s="1"/>
      <c r="B52" s="91" t="s">
        <v>55</v>
      </c>
      <c r="C52" s="15" t="s">
        <v>56</v>
      </c>
      <c r="D52" s="15"/>
      <c r="E52" s="15"/>
      <c r="F52" s="15"/>
      <c r="G52" s="15"/>
      <c r="H52" s="15"/>
      <c r="I52" s="15"/>
      <c r="J52" s="15"/>
      <c r="K52" s="26">
        <v>6.0000000000000001E-3</v>
      </c>
      <c r="L52" s="92">
        <f>K52*(L33+L40)</f>
        <v>0</v>
      </c>
    </row>
    <row r="53" spans="1:14" ht="21.75" customHeight="1" thickTop="1" x14ac:dyDescent="0.2">
      <c r="A53" s="1"/>
      <c r="B53" s="371" t="s">
        <v>115</v>
      </c>
      <c r="C53" s="372"/>
      <c r="D53" s="372"/>
      <c r="E53" s="372"/>
      <c r="F53" s="372"/>
      <c r="G53" s="372"/>
      <c r="H53" s="372"/>
      <c r="I53" s="372"/>
      <c r="J53" s="372"/>
      <c r="K53" s="372"/>
      <c r="L53" s="373"/>
    </row>
    <row r="54" spans="1:14" ht="21.75" customHeight="1" x14ac:dyDescent="0.2">
      <c r="A54" s="1"/>
      <c r="B54" s="374"/>
      <c r="C54" s="375"/>
      <c r="D54" s="375"/>
      <c r="E54" s="375"/>
      <c r="F54" s="375"/>
      <c r="G54" s="375"/>
      <c r="H54" s="375"/>
      <c r="I54" s="375"/>
      <c r="J54" s="375"/>
      <c r="K54" s="375"/>
      <c r="L54" s="376"/>
    </row>
    <row r="55" spans="1:14" ht="12.6" customHeight="1" thickBot="1" x14ac:dyDescent="0.25">
      <c r="A55" s="1"/>
      <c r="B55" s="377"/>
      <c r="C55" s="378"/>
      <c r="D55" s="378"/>
      <c r="E55" s="378"/>
      <c r="F55" s="378"/>
      <c r="G55" s="378"/>
      <c r="H55" s="378"/>
      <c r="I55" s="378"/>
      <c r="J55" s="378"/>
      <c r="K55" s="378"/>
      <c r="L55" s="379"/>
    </row>
    <row r="56" spans="1:14" ht="21.75" customHeight="1" thickTop="1" thickBot="1" x14ac:dyDescent="0.25">
      <c r="A56" s="1"/>
      <c r="B56" s="318" t="s">
        <v>57</v>
      </c>
      <c r="C56" s="318"/>
      <c r="D56" s="318"/>
      <c r="E56" s="318"/>
      <c r="F56" s="318"/>
      <c r="G56" s="318"/>
      <c r="H56" s="318"/>
      <c r="I56" s="318"/>
      <c r="J56" s="318"/>
      <c r="K56" s="318"/>
      <c r="L56" s="317"/>
    </row>
    <row r="57" spans="1:14" ht="21.75" customHeight="1" thickTop="1" thickBot="1" x14ac:dyDescent="0.25">
      <c r="A57" s="1"/>
      <c r="B57" s="88" t="s">
        <v>30</v>
      </c>
      <c r="C57" s="380" t="s">
        <v>58</v>
      </c>
      <c r="D57" s="380"/>
      <c r="E57" s="380"/>
      <c r="F57" s="380"/>
      <c r="G57" s="380"/>
      <c r="H57" s="380"/>
      <c r="I57" s="380"/>
      <c r="J57" s="380"/>
      <c r="K57" s="380"/>
      <c r="L57" s="30">
        <v>0</v>
      </c>
    </row>
    <row r="58" spans="1:14" ht="21.75" customHeight="1" thickTop="1" thickBot="1" x14ac:dyDescent="0.25">
      <c r="A58" s="1"/>
      <c r="B58" s="88" t="s">
        <v>31</v>
      </c>
      <c r="C58" s="380" t="s">
        <v>59</v>
      </c>
      <c r="D58" s="380"/>
      <c r="E58" s="380"/>
      <c r="F58" s="380"/>
      <c r="G58" s="380"/>
      <c r="H58" s="380"/>
      <c r="I58" s="380"/>
      <c r="J58" s="380"/>
      <c r="K58" s="380"/>
      <c r="L58" s="30">
        <v>0</v>
      </c>
    </row>
    <row r="59" spans="1:14" ht="21.75" customHeight="1" thickTop="1" thickBot="1" x14ac:dyDescent="0.25">
      <c r="A59" s="1"/>
      <c r="B59" s="88" t="s">
        <v>34</v>
      </c>
      <c r="C59" s="380" t="s">
        <v>60</v>
      </c>
      <c r="D59" s="380"/>
      <c r="E59" s="380"/>
      <c r="F59" s="380"/>
      <c r="G59" s="380"/>
      <c r="H59" s="380"/>
      <c r="I59" s="380"/>
      <c r="J59" s="380"/>
      <c r="K59" s="380"/>
      <c r="L59" s="30">
        <v>0</v>
      </c>
    </row>
    <row r="60" spans="1:14" ht="21.75" customHeight="1" thickTop="1" thickBot="1" x14ac:dyDescent="0.25">
      <c r="A60" s="1"/>
      <c r="B60" s="88" t="s">
        <v>39</v>
      </c>
      <c r="C60" s="380" t="s">
        <v>21</v>
      </c>
      <c r="D60" s="380"/>
      <c r="E60" s="380"/>
      <c r="F60" s="380"/>
      <c r="G60" s="380"/>
      <c r="H60" s="380"/>
      <c r="I60" s="380"/>
      <c r="J60" s="380"/>
      <c r="K60" s="380"/>
      <c r="L60" s="30">
        <v>0</v>
      </c>
    </row>
    <row r="61" spans="1:14" ht="21.75" customHeight="1" thickTop="1" thickBot="1" x14ac:dyDescent="0.25">
      <c r="A61" s="1"/>
      <c r="B61" s="88" t="s">
        <v>41</v>
      </c>
      <c r="C61" s="380" t="s">
        <v>61</v>
      </c>
      <c r="D61" s="380"/>
      <c r="E61" s="380"/>
      <c r="F61" s="380"/>
      <c r="G61" s="380"/>
      <c r="H61" s="380"/>
      <c r="I61" s="380"/>
      <c r="J61" s="380"/>
      <c r="K61" s="380"/>
      <c r="L61" s="30">
        <v>0</v>
      </c>
    </row>
    <row r="62" spans="1:14" ht="21.75" customHeight="1" thickTop="1" thickBot="1" x14ac:dyDescent="0.25">
      <c r="A62" s="1"/>
      <c r="B62" s="88" t="s">
        <v>43</v>
      </c>
      <c r="C62" s="380" t="s">
        <v>62</v>
      </c>
      <c r="D62" s="380"/>
      <c r="E62" s="380"/>
      <c r="F62" s="380"/>
      <c r="G62" s="380"/>
      <c r="H62" s="380"/>
      <c r="I62" s="380"/>
      <c r="J62" s="380"/>
      <c r="K62" s="380"/>
      <c r="L62" s="30">
        <v>0</v>
      </c>
    </row>
    <row r="63" spans="1:14" ht="21.75" customHeight="1" thickTop="1" thickBot="1" x14ac:dyDescent="0.25">
      <c r="A63" s="1"/>
      <c r="B63" s="88" t="s">
        <v>45</v>
      </c>
      <c r="C63" s="380" t="s">
        <v>22</v>
      </c>
      <c r="D63" s="380"/>
      <c r="E63" s="380"/>
      <c r="F63" s="380"/>
      <c r="G63" s="380"/>
      <c r="H63" s="380"/>
      <c r="I63" s="380"/>
      <c r="J63" s="380"/>
      <c r="K63" s="380"/>
      <c r="L63" s="30">
        <v>0</v>
      </c>
    </row>
    <row r="64" spans="1:14" ht="21.75" customHeight="1" thickTop="1" thickBot="1" x14ac:dyDescent="0.25">
      <c r="A64" s="1"/>
      <c r="B64" s="88" t="s">
        <v>55</v>
      </c>
      <c r="C64" s="380" t="s">
        <v>136</v>
      </c>
      <c r="D64" s="380"/>
      <c r="E64" s="380"/>
      <c r="F64" s="380"/>
      <c r="G64" s="380"/>
      <c r="H64" s="380"/>
      <c r="I64" s="380"/>
      <c r="J64" s="380"/>
      <c r="K64" s="380"/>
      <c r="L64" s="30">
        <v>0</v>
      </c>
    </row>
    <row r="65" spans="1:16" ht="21.75" customHeight="1" thickTop="1" thickBot="1" x14ac:dyDescent="0.25">
      <c r="A65" s="1"/>
      <c r="B65" s="88" t="s">
        <v>63</v>
      </c>
      <c r="C65" s="380" t="s">
        <v>46</v>
      </c>
      <c r="D65" s="380"/>
      <c r="E65" s="380"/>
      <c r="F65" s="380"/>
      <c r="G65" s="380"/>
      <c r="H65" s="380"/>
      <c r="I65" s="380"/>
      <c r="J65" s="380"/>
      <c r="K65" s="380"/>
      <c r="L65" s="30">
        <v>0</v>
      </c>
    </row>
    <row r="66" spans="1:16" ht="21.75" customHeight="1" thickTop="1" thickBot="1" x14ac:dyDescent="0.25">
      <c r="A66" s="1"/>
      <c r="B66" s="88"/>
      <c r="C66" s="317" t="s">
        <v>64</v>
      </c>
      <c r="D66" s="317"/>
      <c r="E66" s="317"/>
      <c r="F66" s="317"/>
      <c r="G66" s="317"/>
      <c r="H66" s="317"/>
      <c r="I66" s="317"/>
      <c r="J66" s="317"/>
      <c r="K66" s="317"/>
      <c r="L66" s="22">
        <f>SUM(L57:L65)</f>
        <v>0</v>
      </c>
    </row>
    <row r="67" spans="1:16" ht="21.75" customHeight="1" thickTop="1" x14ac:dyDescent="0.2">
      <c r="A67" s="1"/>
      <c r="B67" s="358" t="s">
        <v>116</v>
      </c>
      <c r="C67" s="382"/>
      <c r="D67" s="382"/>
      <c r="E67" s="382"/>
      <c r="F67" s="382"/>
      <c r="G67" s="382"/>
      <c r="H67" s="382"/>
      <c r="I67" s="382"/>
      <c r="J67" s="382"/>
      <c r="K67" s="382"/>
      <c r="L67" s="383"/>
    </row>
    <row r="68" spans="1:16" ht="37.15" customHeight="1" thickBot="1" x14ac:dyDescent="0.25">
      <c r="A68" s="1"/>
      <c r="B68" s="384"/>
      <c r="C68" s="385"/>
      <c r="D68" s="385"/>
      <c r="E68" s="385"/>
      <c r="F68" s="385"/>
      <c r="G68" s="385"/>
      <c r="H68" s="385"/>
      <c r="I68" s="385"/>
      <c r="J68" s="385"/>
      <c r="K68" s="385"/>
      <c r="L68" s="386"/>
    </row>
    <row r="69" spans="1:16" ht="21.75" customHeight="1" thickTop="1" thickBot="1" x14ac:dyDescent="0.25">
      <c r="A69" s="1"/>
      <c r="B69" s="317" t="s">
        <v>65</v>
      </c>
      <c r="C69" s="317"/>
      <c r="D69" s="317"/>
      <c r="E69" s="317"/>
      <c r="F69" s="317"/>
      <c r="G69" s="317"/>
      <c r="H69" s="317"/>
      <c r="I69" s="317"/>
      <c r="J69" s="317"/>
      <c r="K69" s="317"/>
      <c r="L69" s="317"/>
    </row>
    <row r="70" spans="1:16" ht="21.75" customHeight="1" thickTop="1" thickBot="1" x14ac:dyDescent="0.25">
      <c r="A70" s="1"/>
      <c r="B70" s="93" t="s">
        <v>66</v>
      </c>
      <c r="C70" s="380" t="s">
        <v>67</v>
      </c>
      <c r="D70" s="380"/>
      <c r="E70" s="380"/>
      <c r="F70" s="380"/>
      <c r="G70" s="380"/>
      <c r="H70" s="380"/>
      <c r="I70" s="380"/>
      <c r="J70" s="380"/>
      <c r="K70" s="99">
        <f>K40</f>
        <v>0.1111</v>
      </c>
      <c r="L70" s="30">
        <f>L40</f>
        <v>0</v>
      </c>
    </row>
    <row r="71" spans="1:16" ht="21.75" customHeight="1" thickTop="1" thickBot="1" x14ac:dyDescent="0.25">
      <c r="A71" s="1"/>
      <c r="B71" s="93" t="s">
        <v>68</v>
      </c>
      <c r="C71" s="380" t="s">
        <v>69</v>
      </c>
      <c r="D71" s="380"/>
      <c r="E71" s="380"/>
      <c r="F71" s="380"/>
      <c r="G71" s="380"/>
      <c r="H71" s="380"/>
      <c r="I71" s="380"/>
      <c r="J71" s="380"/>
      <c r="K71" s="99">
        <f>K44</f>
        <v>0.3680000000000001</v>
      </c>
      <c r="L71" s="30">
        <f>L44</f>
        <v>0</v>
      </c>
    </row>
    <row r="72" spans="1:16" ht="21.75" customHeight="1" thickTop="1" thickBot="1" x14ac:dyDescent="0.25">
      <c r="A72" s="1"/>
      <c r="B72" s="93" t="s">
        <v>70</v>
      </c>
      <c r="C72" s="380" t="s">
        <v>71</v>
      </c>
      <c r="D72" s="380"/>
      <c r="E72" s="380"/>
      <c r="F72" s="380"/>
      <c r="G72" s="380"/>
      <c r="H72" s="380"/>
      <c r="I72" s="380"/>
      <c r="J72" s="380"/>
      <c r="K72" s="380"/>
      <c r="L72" s="30">
        <f>L66</f>
        <v>0</v>
      </c>
    </row>
    <row r="73" spans="1:16" ht="21.75" customHeight="1" thickTop="1" thickBot="1" x14ac:dyDescent="0.25">
      <c r="A73" s="1"/>
      <c r="B73" s="88"/>
      <c r="C73" s="317" t="s">
        <v>64</v>
      </c>
      <c r="D73" s="317"/>
      <c r="E73" s="317"/>
      <c r="F73" s="317"/>
      <c r="G73" s="317"/>
      <c r="H73" s="317"/>
      <c r="I73" s="317"/>
      <c r="J73" s="317"/>
      <c r="K73" s="317"/>
      <c r="L73" s="22">
        <f>L70+L71+L72</f>
        <v>0</v>
      </c>
    </row>
    <row r="74" spans="1:16" s="10" customFormat="1" ht="21.75" customHeight="1" thickTop="1" thickBot="1" x14ac:dyDescent="0.25">
      <c r="A74" s="9"/>
      <c r="B74" s="394"/>
      <c r="C74" s="394"/>
      <c r="D74" s="394"/>
      <c r="E74" s="394"/>
      <c r="F74" s="394"/>
      <c r="G74" s="394"/>
      <c r="H74" s="394"/>
      <c r="I74" s="394"/>
      <c r="J74" s="394"/>
      <c r="K74" s="394"/>
      <c r="L74" s="394"/>
    </row>
    <row r="75" spans="1:16" s="10" customFormat="1" ht="21.75" customHeight="1" thickTop="1" thickBot="1" x14ac:dyDescent="0.25">
      <c r="A75" s="9"/>
      <c r="B75" s="318" t="s">
        <v>72</v>
      </c>
      <c r="C75" s="367"/>
      <c r="D75" s="367"/>
      <c r="E75" s="367"/>
      <c r="F75" s="367"/>
      <c r="G75" s="367"/>
      <c r="H75" s="367"/>
      <c r="I75" s="367"/>
      <c r="J75" s="367"/>
      <c r="K75" s="367"/>
      <c r="L75" s="368"/>
    </row>
    <row r="76" spans="1:16" s="10" customFormat="1" ht="21.75" customHeight="1" thickTop="1" thickBot="1" x14ac:dyDescent="0.25">
      <c r="A76" s="9"/>
      <c r="B76" s="88" t="s">
        <v>30</v>
      </c>
      <c r="C76" s="380" t="s">
        <v>173</v>
      </c>
      <c r="D76" s="380"/>
      <c r="E76" s="380"/>
      <c r="F76" s="380"/>
      <c r="G76" s="380"/>
      <c r="H76" s="380"/>
      <c r="I76" s="380"/>
      <c r="J76" s="380"/>
      <c r="K76" s="99">
        <f t="shared" ref="K76:K81" si="0">M76</f>
        <v>4.1666666666666666E-3</v>
      </c>
      <c r="L76" s="92">
        <f>K76*$L$33</f>
        <v>0</v>
      </c>
      <c r="M76" s="439">
        <f>0.05*(1/12)</f>
        <v>4.1666666666666666E-3</v>
      </c>
      <c r="N76" s="440"/>
      <c r="P76" s="80"/>
    </row>
    <row r="77" spans="1:16" s="10" customFormat="1" ht="21.75" customHeight="1" thickTop="1" thickBot="1" x14ac:dyDescent="0.25">
      <c r="A77" s="9"/>
      <c r="B77" s="88" t="s">
        <v>31</v>
      </c>
      <c r="C77" s="380" t="s">
        <v>73</v>
      </c>
      <c r="D77" s="380"/>
      <c r="E77" s="380"/>
      <c r="F77" s="380"/>
      <c r="G77" s="380"/>
      <c r="H77" s="380"/>
      <c r="I77" s="380"/>
      <c r="J77" s="380"/>
      <c r="K77" s="99">
        <f t="shared" si="0"/>
        <v>3.3333333333333332E-4</v>
      </c>
      <c r="L77" s="92">
        <f>K77*$L$33</f>
        <v>0</v>
      </c>
      <c r="M77" s="387">
        <f>0.08*K76</f>
        <v>3.3333333333333332E-4</v>
      </c>
      <c r="N77" s="388"/>
      <c r="P77" s="80"/>
    </row>
    <row r="78" spans="1:16" s="10" customFormat="1" ht="28.15" customHeight="1" thickTop="1" thickBot="1" x14ac:dyDescent="0.25">
      <c r="A78" s="9"/>
      <c r="B78" s="88" t="s">
        <v>34</v>
      </c>
      <c r="C78" s="389" t="s">
        <v>110</v>
      </c>
      <c r="D78" s="389"/>
      <c r="E78" s="389"/>
      <c r="F78" s="389"/>
      <c r="G78" s="389"/>
      <c r="H78" s="389"/>
      <c r="I78" s="389"/>
      <c r="J78" s="389"/>
      <c r="K78" s="99">
        <f t="shared" si="0"/>
        <v>4.3499999999999997E-2</v>
      </c>
      <c r="L78" s="92">
        <f>K78*$L$33</f>
        <v>0</v>
      </c>
      <c r="M78" s="390">
        <f>(0.08*(0.4+0.1)*0.9)*((1+5/56+5/56)+(1/3*5/56))</f>
        <v>4.3499999999999997E-2</v>
      </c>
      <c r="N78" s="391"/>
      <c r="P78" s="81"/>
    </row>
    <row r="79" spans="1:16" s="10" customFormat="1" ht="21.75" customHeight="1" thickTop="1" thickBot="1" x14ac:dyDescent="0.25">
      <c r="A79" s="9"/>
      <c r="B79" s="88" t="s">
        <v>39</v>
      </c>
      <c r="C79" s="380" t="s">
        <v>174</v>
      </c>
      <c r="D79" s="380"/>
      <c r="E79" s="380"/>
      <c r="F79" s="380"/>
      <c r="G79" s="380"/>
      <c r="H79" s="380"/>
      <c r="I79" s="380"/>
      <c r="J79" s="380"/>
      <c r="K79" s="99">
        <f t="shared" si="0"/>
        <v>1.9444444444444445E-2</v>
      </c>
      <c r="L79" s="92">
        <f>K79*$L$33</f>
        <v>0</v>
      </c>
      <c r="M79" s="392">
        <f>(7/30)/12</f>
        <v>1.9444444444444445E-2</v>
      </c>
      <c r="N79" s="393"/>
    </row>
    <row r="80" spans="1:16" s="10" customFormat="1" ht="30" customHeight="1" thickTop="1" thickBot="1" x14ac:dyDescent="0.25">
      <c r="A80" s="9"/>
      <c r="B80" s="88" t="s">
        <v>41</v>
      </c>
      <c r="C80" s="380" t="s">
        <v>175</v>
      </c>
      <c r="D80" s="380"/>
      <c r="E80" s="380"/>
      <c r="F80" s="380"/>
      <c r="G80" s="380"/>
      <c r="H80" s="380"/>
      <c r="I80" s="380"/>
      <c r="J80" s="380"/>
      <c r="K80" s="99">
        <f t="shared" si="0"/>
        <v>7.1555555555555574E-3</v>
      </c>
      <c r="L80" s="92">
        <f>$L$33*K80</f>
        <v>0</v>
      </c>
      <c r="M80" s="387">
        <f>K79*K44</f>
        <v>7.1555555555555574E-3</v>
      </c>
      <c r="N80" s="388"/>
    </row>
    <row r="81" spans="1:16" s="63" customFormat="1" ht="30" customHeight="1" thickTop="1" thickBot="1" x14ac:dyDescent="0.25">
      <c r="B81" s="64" t="s">
        <v>43</v>
      </c>
      <c r="C81" s="397" t="s">
        <v>111</v>
      </c>
      <c r="D81" s="397"/>
      <c r="E81" s="397"/>
      <c r="F81" s="397"/>
      <c r="G81" s="397"/>
      <c r="H81" s="397"/>
      <c r="I81" s="397"/>
      <c r="J81" s="397"/>
      <c r="K81" s="99">
        <f t="shared" si="0"/>
        <v>7.7777777777777784E-4</v>
      </c>
      <c r="L81" s="92">
        <f>K81*(L33+L40)</f>
        <v>0</v>
      </c>
      <c r="M81" s="392">
        <f>0.08*(0.4+0.1)*K79</f>
        <v>7.7777777777777784E-4</v>
      </c>
      <c r="N81" s="393"/>
      <c r="P81" s="65"/>
    </row>
    <row r="82" spans="1:16" s="10" customFormat="1" ht="21.75" customHeight="1" thickTop="1" thickBot="1" x14ac:dyDescent="0.25">
      <c r="A82" s="9"/>
      <c r="B82" s="318" t="s">
        <v>64</v>
      </c>
      <c r="C82" s="318"/>
      <c r="D82" s="318"/>
      <c r="E82" s="318"/>
      <c r="F82" s="318"/>
      <c r="G82" s="318"/>
      <c r="H82" s="318"/>
      <c r="I82" s="318"/>
      <c r="J82" s="318"/>
      <c r="K82" s="31"/>
      <c r="L82" s="32">
        <f>L76+L77+L78+L79+L80+L81</f>
        <v>0</v>
      </c>
    </row>
    <row r="83" spans="1:16" s="10" customFormat="1" ht="21.75" customHeight="1" thickTop="1" x14ac:dyDescent="0.2">
      <c r="A83" s="9"/>
      <c r="B83" s="358" t="s">
        <v>117</v>
      </c>
      <c r="C83" s="382"/>
      <c r="D83" s="382"/>
      <c r="E83" s="382"/>
      <c r="F83" s="382"/>
      <c r="G83" s="382"/>
      <c r="H83" s="382"/>
      <c r="I83" s="382"/>
      <c r="J83" s="382"/>
      <c r="K83" s="382"/>
      <c r="L83" s="383"/>
    </row>
    <row r="84" spans="1:16" s="10" customFormat="1" ht="21.75" customHeight="1" x14ac:dyDescent="0.2">
      <c r="A84" s="9"/>
      <c r="B84" s="398"/>
      <c r="C84" s="399"/>
      <c r="D84" s="399"/>
      <c r="E84" s="399"/>
      <c r="F84" s="399"/>
      <c r="G84" s="399"/>
      <c r="H84" s="399"/>
      <c r="I84" s="399"/>
      <c r="J84" s="399"/>
      <c r="K84" s="399"/>
      <c r="L84" s="400"/>
    </row>
    <row r="85" spans="1:16" s="10" customFormat="1" ht="12.6" customHeight="1" thickBot="1" x14ac:dyDescent="0.25">
      <c r="A85" s="9"/>
      <c r="B85" s="384"/>
      <c r="C85" s="385"/>
      <c r="D85" s="385"/>
      <c r="E85" s="385"/>
      <c r="F85" s="385"/>
      <c r="G85" s="385"/>
      <c r="H85" s="385"/>
      <c r="I85" s="385"/>
      <c r="J85" s="385"/>
      <c r="K85" s="385"/>
      <c r="L85" s="386"/>
    </row>
    <row r="86" spans="1:16" s="10" customFormat="1" ht="21.75" customHeight="1" thickTop="1" thickBot="1" x14ac:dyDescent="0.25">
      <c r="A86" s="9"/>
      <c r="B86" s="318" t="s">
        <v>74</v>
      </c>
      <c r="C86" s="367"/>
      <c r="D86" s="367"/>
      <c r="E86" s="367"/>
      <c r="F86" s="367"/>
      <c r="G86" s="367"/>
      <c r="H86" s="367"/>
      <c r="I86" s="367"/>
      <c r="J86" s="367"/>
      <c r="K86" s="367"/>
      <c r="L86" s="368"/>
    </row>
    <row r="87" spans="1:16" s="10" customFormat="1" ht="21.75" customHeight="1" thickTop="1" thickBot="1" x14ac:dyDescent="0.25">
      <c r="A87" s="9"/>
      <c r="B87" s="317" t="s">
        <v>75</v>
      </c>
      <c r="C87" s="317"/>
      <c r="D87" s="317"/>
      <c r="E87" s="317"/>
      <c r="F87" s="317"/>
      <c r="G87" s="317"/>
      <c r="H87" s="317"/>
      <c r="I87" s="317"/>
      <c r="J87" s="317"/>
      <c r="K87" s="317"/>
      <c r="L87" s="317"/>
    </row>
    <row r="88" spans="1:16" s="10" customFormat="1" ht="21.75" customHeight="1" thickTop="1" thickBot="1" x14ac:dyDescent="0.25">
      <c r="A88" s="9"/>
      <c r="B88" s="88" t="s">
        <v>30</v>
      </c>
      <c r="C88" s="380" t="s">
        <v>76</v>
      </c>
      <c r="D88" s="380"/>
      <c r="E88" s="380"/>
      <c r="F88" s="380"/>
      <c r="G88" s="380"/>
      <c r="H88" s="380"/>
      <c r="I88" s="380"/>
      <c r="J88" s="380"/>
      <c r="K88" s="99">
        <f>M88</f>
        <v>8.3333333333333329E-2</v>
      </c>
      <c r="L88" s="92">
        <f>K88*L33</f>
        <v>0</v>
      </c>
      <c r="M88" s="33">
        <f>(1/12)</f>
        <v>8.3333333333333329E-2</v>
      </c>
    </row>
    <row r="89" spans="1:16" s="10" customFormat="1" ht="21.75" customHeight="1" thickTop="1" thickBot="1" x14ac:dyDescent="0.25">
      <c r="A89" s="9"/>
      <c r="B89" s="88" t="s">
        <v>31</v>
      </c>
      <c r="C89" s="380" t="s">
        <v>77</v>
      </c>
      <c r="D89" s="380"/>
      <c r="E89" s="380"/>
      <c r="F89" s="380"/>
      <c r="G89" s="380"/>
      <c r="H89" s="380"/>
      <c r="I89" s="380"/>
      <c r="J89" s="380"/>
      <c r="K89" s="99">
        <f>M89</f>
        <v>1.3888888888888889E-3</v>
      </c>
      <c r="L89" s="92">
        <f>K89*$L$33</f>
        <v>0</v>
      </c>
      <c r="M89" s="33">
        <f>((6/360)/12)</f>
        <v>1.3888888888888889E-3</v>
      </c>
    </row>
    <row r="90" spans="1:16" s="10" customFormat="1" ht="21.75" customHeight="1" thickTop="1" thickBot="1" x14ac:dyDescent="0.25">
      <c r="A90" s="9"/>
      <c r="B90" s="88" t="s">
        <v>34</v>
      </c>
      <c r="C90" s="380" t="s">
        <v>78</v>
      </c>
      <c r="D90" s="380"/>
      <c r="E90" s="380"/>
      <c r="F90" s="380"/>
      <c r="G90" s="380"/>
      <c r="H90" s="380"/>
      <c r="I90" s="380"/>
      <c r="J90" s="380"/>
      <c r="K90" s="99">
        <f>M90</f>
        <v>1.9666666666666663E-4</v>
      </c>
      <c r="L90" s="92">
        <f>K90*$L$33</f>
        <v>0</v>
      </c>
      <c r="M90" s="33">
        <f>5/360*1.416%</f>
        <v>1.9666666666666663E-4</v>
      </c>
    </row>
    <row r="91" spans="1:16" s="10" customFormat="1" ht="21.75" customHeight="1" thickTop="1" thickBot="1" x14ac:dyDescent="0.25">
      <c r="A91" s="9"/>
      <c r="B91" s="88" t="s">
        <v>39</v>
      </c>
      <c r="C91" s="380" t="s">
        <v>79</v>
      </c>
      <c r="D91" s="380"/>
      <c r="E91" s="380"/>
      <c r="F91" s="380"/>
      <c r="G91" s="380"/>
      <c r="H91" s="380"/>
      <c r="I91" s="380"/>
      <c r="J91" s="380"/>
      <c r="K91" s="99">
        <f>M91</f>
        <v>1.2583333333333333E-3</v>
      </c>
      <c r="L91" s="92">
        <f>K91*$L$33</f>
        <v>0</v>
      </c>
      <c r="M91" s="33">
        <f>15/360*3.02%</f>
        <v>1.2583333333333333E-3</v>
      </c>
    </row>
    <row r="92" spans="1:16" s="10" customFormat="1" ht="21.75" customHeight="1" thickTop="1" thickBot="1" x14ac:dyDescent="0.25">
      <c r="A92" s="9"/>
      <c r="B92" s="88" t="s">
        <v>41</v>
      </c>
      <c r="C92" s="380" t="s">
        <v>80</v>
      </c>
      <c r="D92" s="380"/>
      <c r="E92" s="380"/>
      <c r="F92" s="380"/>
      <c r="G92" s="380"/>
      <c r="H92" s="380"/>
      <c r="I92" s="380"/>
      <c r="J92" s="380"/>
      <c r="K92" s="99">
        <f>M92</f>
        <v>4.9182400000000008E-4</v>
      </c>
      <c r="L92" s="92">
        <f>K92*$L$33</f>
        <v>0</v>
      </c>
      <c r="M92" s="33">
        <f>0.5*0.01416*(4/12)*(0.0893+0.0893+0.0298)</f>
        <v>4.9182400000000008E-4</v>
      </c>
    </row>
    <row r="93" spans="1:16" s="10" customFormat="1" ht="21.75" customHeight="1" thickTop="1" thickBot="1" x14ac:dyDescent="0.25">
      <c r="A93" s="9"/>
      <c r="B93" s="88" t="s">
        <v>43</v>
      </c>
      <c r="C93" s="380" t="s">
        <v>46</v>
      </c>
      <c r="D93" s="380"/>
      <c r="E93" s="380"/>
      <c r="F93" s="380"/>
      <c r="G93" s="380"/>
      <c r="H93" s="380"/>
      <c r="I93" s="380"/>
      <c r="J93" s="380"/>
      <c r="K93" s="99">
        <v>0</v>
      </c>
      <c r="L93" s="92">
        <f>K93*$L$33</f>
        <v>0</v>
      </c>
      <c r="M93" s="45"/>
    </row>
    <row r="94" spans="1:16" s="10" customFormat="1" ht="21.75" customHeight="1" thickTop="1" thickBot="1" x14ac:dyDescent="0.25">
      <c r="A94" s="9"/>
      <c r="B94" s="88" t="s">
        <v>45</v>
      </c>
      <c r="C94" s="380" t="s">
        <v>132</v>
      </c>
      <c r="D94" s="380"/>
      <c r="E94" s="380"/>
      <c r="F94" s="380"/>
      <c r="G94" s="380"/>
      <c r="H94" s="380"/>
      <c r="I94" s="380"/>
      <c r="J94" s="380"/>
      <c r="K94" s="99">
        <f>(K88+K89+K90+K91+K92+K93)*K44</f>
        <v>3.1894209009777783E-2</v>
      </c>
      <c r="L94" s="92">
        <f>L33*K94</f>
        <v>0</v>
      </c>
      <c r="M94" s="81"/>
    </row>
    <row r="95" spans="1:16" s="10" customFormat="1" ht="21.75" customHeight="1" thickTop="1" thickBot="1" x14ac:dyDescent="0.25">
      <c r="A95" s="9"/>
      <c r="B95" s="405" t="s">
        <v>64</v>
      </c>
      <c r="C95" s="405"/>
      <c r="D95" s="405"/>
      <c r="E95" s="405"/>
      <c r="F95" s="405"/>
      <c r="G95" s="405"/>
      <c r="H95" s="405"/>
      <c r="I95" s="405"/>
      <c r="J95" s="405"/>
      <c r="K95" s="43">
        <f>SUM(K88:K94)</f>
        <v>0.11856325523199999</v>
      </c>
      <c r="L95" s="32">
        <f>L88+L89+L90+L91+L92+L93+L94</f>
        <v>0</v>
      </c>
    </row>
    <row r="96" spans="1:16" s="10" customFormat="1" ht="21.75" customHeight="1" thickTop="1" x14ac:dyDescent="0.2">
      <c r="A96" s="9"/>
      <c r="B96" s="358" t="s">
        <v>118</v>
      </c>
      <c r="C96" s="382"/>
      <c r="D96" s="382"/>
      <c r="E96" s="382"/>
      <c r="F96" s="382"/>
      <c r="G96" s="382"/>
      <c r="H96" s="382"/>
      <c r="I96" s="382"/>
      <c r="J96" s="382"/>
      <c r="K96" s="382"/>
      <c r="L96" s="383"/>
    </row>
    <row r="97" spans="1:13" s="10" customFormat="1" ht="21.75" customHeight="1" thickBot="1" x14ac:dyDescent="0.25">
      <c r="A97" s="9"/>
      <c r="B97" s="398"/>
      <c r="C97" s="399"/>
      <c r="D97" s="399"/>
      <c r="E97" s="399"/>
      <c r="F97" s="399"/>
      <c r="G97" s="399"/>
      <c r="H97" s="399"/>
      <c r="I97" s="399"/>
      <c r="J97" s="399"/>
      <c r="K97" s="399"/>
      <c r="L97" s="400"/>
    </row>
    <row r="98" spans="1:13" s="10" customFormat="1" ht="21.75" customHeight="1" thickTop="1" thickBot="1" x14ac:dyDescent="0.25">
      <c r="A98" s="9"/>
      <c r="B98" s="318" t="s">
        <v>81</v>
      </c>
      <c r="C98" s="367"/>
      <c r="D98" s="367"/>
      <c r="E98" s="367"/>
      <c r="F98" s="367"/>
      <c r="G98" s="367"/>
      <c r="H98" s="367"/>
      <c r="I98" s="367"/>
      <c r="J98" s="367"/>
      <c r="K98" s="367"/>
      <c r="L98" s="368"/>
    </row>
    <row r="99" spans="1:13" s="10" customFormat="1" ht="21.75" customHeight="1" thickTop="1" thickBot="1" x14ac:dyDescent="0.25">
      <c r="A99" s="9"/>
      <c r="B99" s="88" t="s">
        <v>30</v>
      </c>
      <c r="C99" s="380" t="s">
        <v>82</v>
      </c>
      <c r="D99" s="380"/>
      <c r="E99" s="380"/>
      <c r="F99" s="380"/>
      <c r="G99" s="380"/>
      <c r="H99" s="380"/>
      <c r="I99" s="380"/>
      <c r="J99" s="380"/>
      <c r="K99" s="94"/>
      <c r="L99" s="92">
        <v>0</v>
      </c>
    </row>
    <row r="100" spans="1:13" s="10" customFormat="1" ht="21.75" customHeight="1" thickTop="1" thickBot="1" x14ac:dyDescent="0.25">
      <c r="A100" s="9"/>
      <c r="B100" s="88"/>
      <c r="C100" s="401" t="s">
        <v>64</v>
      </c>
      <c r="D100" s="401"/>
      <c r="E100" s="401"/>
      <c r="F100" s="401"/>
      <c r="G100" s="401"/>
      <c r="H100" s="401"/>
      <c r="I100" s="401"/>
      <c r="J100" s="401"/>
      <c r="K100" s="38"/>
      <c r="L100" s="92">
        <f>L99</f>
        <v>0</v>
      </c>
    </row>
    <row r="101" spans="1:13" s="10" customFormat="1" ht="35.450000000000003" customHeight="1" thickTop="1" thickBot="1" x14ac:dyDescent="0.25">
      <c r="A101" s="9"/>
      <c r="B101" s="358" t="s">
        <v>119</v>
      </c>
      <c r="C101" s="382"/>
      <c r="D101" s="382"/>
      <c r="E101" s="382"/>
      <c r="F101" s="382"/>
      <c r="G101" s="382"/>
      <c r="H101" s="382"/>
      <c r="I101" s="382"/>
      <c r="J101" s="382"/>
      <c r="K101" s="382"/>
      <c r="L101" s="383"/>
    </row>
    <row r="102" spans="1:13" s="10" customFormat="1" ht="21.75" customHeight="1" thickTop="1" thickBot="1" x14ac:dyDescent="0.25">
      <c r="A102" s="9"/>
      <c r="B102" s="317" t="s">
        <v>83</v>
      </c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</row>
    <row r="103" spans="1:13" s="10" customFormat="1" ht="21.75" customHeight="1" thickTop="1" thickBot="1" x14ac:dyDescent="0.25">
      <c r="A103" s="9"/>
      <c r="B103" s="88" t="s">
        <v>84</v>
      </c>
      <c r="C103" s="402" t="s">
        <v>85</v>
      </c>
      <c r="D103" s="403"/>
      <c r="E103" s="403"/>
      <c r="F103" s="403"/>
      <c r="G103" s="403"/>
      <c r="H103" s="403"/>
      <c r="I103" s="403"/>
      <c r="J103" s="403"/>
      <c r="K103" s="404"/>
      <c r="L103" s="92">
        <f>L95</f>
        <v>0</v>
      </c>
    </row>
    <row r="104" spans="1:13" s="10" customFormat="1" ht="21.75" customHeight="1" thickTop="1" thickBot="1" x14ac:dyDescent="0.25">
      <c r="A104" s="9"/>
      <c r="B104" s="88" t="s">
        <v>86</v>
      </c>
      <c r="C104" s="402" t="s">
        <v>87</v>
      </c>
      <c r="D104" s="403"/>
      <c r="E104" s="403"/>
      <c r="F104" s="403"/>
      <c r="G104" s="403"/>
      <c r="H104" s="403"/>
      <c r="I104" s="403"/>
      <c r="J104" s="403"/>
      <c r="K104" s="404"/>
      <c r="L104" s="92">
        <f>L100</f>
        <v>0</v>
      </c>
    </row>
    <row r="105" spans="1:13" s="10" customFormat="1" ht="21.75" customHeight="1" thickTop="1" thickBot="1" x14ac:dyDescent="0.25">
      <c r="A105" s="9"/>
      <c r="B105" s="88"/>
      <c r="C105" s="317" t="s">
        <v>64</v>
      </c>
      <c r="D105" s="317"/>
      <c r="E105" s="317"/>
      <c r="F105" s="317"/>
      <c r="G105" s="317"/>
      <c r="H105" s="317"/>
      <c r="I105" s="317"/>
      <c r="J105" s="317"/>
      <c r="K105" s="317"/>
      <c r="L105" s="32">
        <f>L103+L104</f>
        <v>0</v>
      </c>
    </row>
    <row r="106" spans="1:13" s="10" customFormat="1" ht="21.75" customHeight="1" thickTop="1" thickBot="1" x14ac:dyDescent="0.25">
      <c r="A106" s="9"/>
      <c r="B106" s="358"/>
      <c r="C106" s="382"/>
      <c r="D106" s="382"/>
      <c r="E106" s="382"/>
      <c r="F106" s="382"/>
      <c r="G106" s="382"/>
      <c r="H106" s="382"/>
      <c r="I106" s="382"/>
      <c r="J106" s="382"/>
      <c r="K106" s="382"/>
      <c r="L106" s="383"/>
    </row>
    <row r="107" spans="1:13" ht="21.75" customHeight="1" thickTop="1" thickBot="1" x14ac:dyDescent="0.25">
      <c r="A107" s="1"/>
      <c r="B107" s="318" t="s">
        <v>131</v>
      </c>
      <c r="C107" s="367"/>
      <c r="D107" s="367"/>
      <c r="E107" s="367"/>
      <c r="F107" s="367"/>
      <c r="G107" s="367"/>
      <c r="H107" s="367"/>
      <c r="I107" s="367"/>
      <c r="J107" s="367"/>
      <c r="K107" s="368"/>
      <c r="L107" s="88" t="s">
        <v>88</v>
      </c>
    </row>
    <row r="108" spans="1:13" ht="21.75" customHeight="1" thickTop="1" thickBot="1" x14ac:dyDescent="0.25">
      <c r="A108" s="1"/>
      <c r="B108" s="88" t="s">
        <v>30</v>
      </c>
      <c r="C108" s="380" t="s">
        <v>89</v>
      </c>
      <c r="D108" s="380"/>
      <c r="E108" s="380"/>
      <c r="F108" s="380"/>
      <c r="G108" s="380"/>
      <c r="H108" s="380"/>
      <c r="I108" s="380"/>
      <c r="J108" s="380"/>
      <c r="K108" s="380"/>
      <c r="L108" s="92">
        <f>'UNIFORME-EPI'!I7</f>
        <v>0</v>
      </c>
    </row>
    <row r="109" spans="1:13" ht="21.75" customHeight="1" thickTop="1" thickBot="1" x14ac:dyDescent="0.25">
      <c r="A109" s="1"/>
      <c r="B109" s="88" t="s">
        <v>31</v>
      </c>
      <c r="C109" s="380" t="s">
        <v>123</v>
      </c>
      <c r="D109" s="380"/>
      <c r="E109" s="380"/>
      <c r="F109" s="406" t="s">
        <v>90</v>
      </c>
      <c r="G109" s="406"/>
      <c r="H109" s="406"/>
      <c r="I109" s="406"/>
      <c r="J109" s="406"/>
      <c r="K109" s="406"/>
      <c r="L109" s="92">
        <f>'Ferram NAV-CX'!J56</f>
        <v>0</v>
      </c>
      <c r="M109" s="56"/>
    </row>
    <row r="110" spans="1:13" ht="21.75" customHeight="1" thickTop="1" thickBot="1" x14ac:dyDescent="0.25">
      <c r="A110" s="1"/>
      <c r="B110" s="88" t="s">
        <v>34</v>
      </c>
      <c r="C110" s="380" t="s">
        <v>124</v>
      </c>
      <c r="D110" s="380"/>
      <c r="E110" s="380"/>
      <c r="F110" s="406" t="s">
        <v>90</v>
      </c>
      <c r="G110" s="406"/>
      <c r="H110" s="406"/>
      <c r="I110" s="406"/>
      <c r="J110" s="406"/>
      <c r="K110" s="406"/>
      <c r="L110" s="92">
        <v>0</v>
      </c>
    </row>
    <row r="111" spans="1:13" ht="21.75" customHeight="1" thickTop="1" thickBot="1" x14ac:dyDescent="0.25">
      <c r="A111" s="1"/>
      <c r="B111" s="317" t="s">
        <v>39</v>
      </c>
      <c r="C111" s="407" t="s">
        <v>46</v>
      </c>
      <c r="D111" s="407"/>
      <c r="E111" s="408" t="s">
        <v>232</v>
      </c>
      <c r="F111" s="409"/>
      <c r="G111" s="409"/>
      <c r="H111" s="409"/>
      <c r="I111" s="409"/>
      <c r="J111" s="409"/>
      <c r="K111" s="410"/>
      <c r="L111" s="160">
        <f>'UNIFORME-EPI'!I17</f>
        <v>0</v>
      </c>
    </row>
    <row r="112" spans="1:13" ht="21.75" customHeight="1" thickTop="1" thickBot="1" x14ac:dyDescent="0.25">
      <c r="A112" s="1"/>
      <c r="B112" s="317"/>
      <c r="C112" s="407"/>
      <c r="D112" s="407"/>
      <c r="E112" s="411" t="s">
        <v>91</v>
      </c>
      <c r="F112" s="411"/>
      <c r="G112" s="411"/>
      <c r="H112" s="411"/>
      <c r="I112" s="411"/>
      <c r="J112" s="411"/>
      <c r="K112" s="411"/>
      <c r="L112" s="92">
        <f>K112*L33</f>
        <v>0</v>
      </c>
    </row>
    <row r="113" spans="1:12" s="10" customFormat="1" ht="21.75" customHeight="1" thickTop="1" thickBot="1" x14ac:dyDescent="0.25">
      <c r="A113" s="9"/>
      <c r="B113" s="318" t="s">
        <v>92</v>
      </c>
      <c r="C113" s="367"/>
      <c r="D113" s="367"/>
      <c r="E113" s="367"/>
      <c r="F113" s="367"/>
      <c r="G113" s="367"/>
      <c r="H113" s="367"/>
      <c r="I113" s="367"/>
      <c r="J113" s="367"/>
      <c r="K113" s="368"/>
      <c r="L113" s="32">
        <f>SUM(L108:L112)</f>
        <v>0</v>
      </c>
    </row>
    <row r="114" spans="1:12" s="10" customFormat="1" ht="21.75" customHeight="1" thickTop="1" thickBot="1" x14ac:dyDescent="0.25">
      <c r="A114" s="9"/>
      <c r="B114" s="358" t="s">
        <v>120</v>
      </c>
      <c r="C114" s="382"/>
      <c r="D114" s="382"/>
      <c r="E114" s="382"/>
      <c r="F114" s="382"/>
      <c r="G114" s="382"/>
      <c r="H114" s="382"/>
      <c r="I114" s="382"/>
      <c r="J114" s="382"/>
      <c r="K114" s="382"/>
      <c r="L114" s="383"/>
    </row>
    <row r="115" spans="1:12" s="10" customFormat="1" ht="21.75" customHeight="1" thickTop="1" thickBot="1" x14ac:dyDescent="0.25">
      <c r="A115" s="9"/>
      <c r="B115" s="318" t="s">
        <v>130</v>
      </c>
      <c r="C115" s="367"/>
      <c r="D115" s="367"/>
      <c r="E115" s="367"/>
      <c r="F115" s="367"/>
      <c r="G115" s="367"/>
      <c r="H115" s="367"/>
      <c r="I115" s="367"/>
      <c r="J115" s="367"/>
      <c r="K115" s="368"/>
      <c r="L115" s="88" t="s">
        <v>29</v>
      </c>
    </row>
    <row r="116" spans="1:12" s="10" customFormat="1" ht="21.75" customHeight="1" thickTop="1" thickBot="1" x14ac:dyDescent="0.25">
      <c r="A116" s="9"/>
      <c r="B116" s="88" t="s">
        <v>30</v>
      </c>
      <c r="C116" s="15" t="s">
        <v>12</v>
      </c>
      <c r="D116" s="15"/>
      <c r="E116" s="15"/>
      <c r="F116" s="15"/>
      <c r="G116" s="15"/>
      <c r="H116" s="15"/>
      <c r="I116" s="15"/>
      <c r="J116" s="15"/>
      <c r="K116" s="40">
        <v>0.1</v>
      </c>
      <c r="L116" s="92">
        <f>K116*L136</f>
        <v>0</v>
      </c>
    </row>
    <row r="117" spans="1:12" s="10" customFormat="1" ht="21.75" customHeight="1" thickTop="1" thickBot="1" x14ac:dyDescent="0.25">
      <c r="A117" s="9"/>
      <c r="B117" s="88" t="s">
        <v>31</v>
      </c>
      <c r="C117" s="15" t="s">
        <v>13</v>
      </c>
      <c r="D117" s="15"/>
      <c r="E117" s="15"/>
      <c r="F117" s="15"/>
      <c r="G117" s="15"/>
      <c r="H117" s="15"/>
      <c r="I117" s="15"/>
      <c r="J117" s="15"/>
      <c r="K117" s="40">
        <v>0.1</v>
      </c>
      <c r="L117" s="92">
        <f>(L136+L116)*K117</f>
        <v>0</v>
      </c>
    </row>
    <row r="118" spans="1:12" s="10" customFormat="1" ht="21.75" customHeight="1" thickTop="1" thickBot="1" x14ac:dyDescent="0.25">
      <c r="A118" s="9"/>
      <c r="B118" s="317" t="s">
        <v>34</v>
      </c>
      <c r="C118" s="15" t="s">
        <v>14</v>
      </c>
      <c r="D118" s="15"/>
      <c r="E118" s="15"/>
      <c r="F118" s="15"/>
      <c r="G118" s="15"/>
      <c r="H118" s="15"/>
      <c r="I118" s="15"/>
      <c r="J118" s="39" t="s">
        <v>15</v>
      </c>
      <c r="L118" s="38"/>
    </row>
    <row r="119" spans="1:12" s="10" customFormat="1" ht="21.75" customHeight="1" thickTop="1" thickBot="1" x14ac:dyDescent="0.25">
      <c r="A119" s="9"/>
      <c r="B119" s="317"/>
      <c r="C119" s="15"/>
      <c r="D119" s="34" t="s">
        <v>16</v>
      </c>
      <c r="E119" s="34"/>
      <c r="F119" s="34"/>
      <c r="G119" s="15" t="s">
        <v>17</v>
      </c>
      <c r="H119" s="35"/>
      <c r="I119" s="35"/>
      <c r="J119" s="417">
        <f>SUM(K119:K121)</f>
        <v>8.6499999999999994E-2</v>
      </c>
      <c r="K119" s="41">
        <v>6.4999999999999997E-3</v>
      </c>
      <c r="L119" s="46">
        <f>((L136+L116+L117)/(1-J119))*K119</f>
        <v>0</v>
      </c>
    </row>
    <row r="120" spans="1:12" s="10" customFormat="1" ht="21.75" customHeight="1" thickTop="1" thickBot="1" x14ac:dyDescent="0.25">
      <c r="A120" s="9"/>
      <c r="B120" s="317"/>
      <c r="C120" s="15"/>
      <c r="D120" s="15"/>
      <c r="E120" s="15"/>
      <c r="F120" s="15"/>
      <c r="G120" s="15" t="s">
        <v>18</v>
      </c>
      <c r="H120" s="35"/>
      <c r="I120" s="35"/>
      <c r="J120" s="418"/>
      <c r="K120" s="41">
        <v>0.03</v>
      </c>
      <c r="L120" s="46">
        <f>((L136+L116+L117)/(1-J119))*K120</f>
        <v>0</v>
      </c>
    </row>
    <row r="121" spans="1:12" s="10" customFormat="1" ht="21.75" customHeight="1" thickTop="1" thickBot="1" x14ac:dyDescent="0.25">
      <c r="A121" s="9"/>
      <c r="B121" s="317"/>
      <c r="C121" s="34"/>
      <c r="D121" s="34" t="s">
        <v>19</v>
      </c>
      <c r="E121" s="34"/>
      <c r="F121" s="15"/>
      <c r="G121" s="15" t="s">
        <v>20</v>
      </c>
      <c r="H121" s="35"/>
      <c r="I121" s="35"/>
      <c r="J121" s="419"/>
      <c r="K121" s="41">
        <v>0.05</v>
      </c>
      <c r="L121" s="46">
        <f>((L136+L116+L117)/(1-J119))*K121</f>
        <v>0</v>
      </c>
    </row>
    <row r="122" spans="1:12" s="10" customFormat="1" ht="21.75" customHeight="1" thickTop="1" thickBot="1" x14ac:dyDescent="0.25">
      <c r="A122" s="9"/>
      <c r="B122" s="90" t="s">
        <v>99</v>
      </c>
      <c r="C122" s="31"/>
      <c r="D122" s="31"/>
      <c r="E122" s="31"/>
      <c r="F122" s="31"/>
      <c r="G122" s="31"/>
      <c r="H122" s="31"/>
      <c r="I122" s="31"/>
      <c r="J122" s="31"/>
      <c r="K122" s="31"/>
      <c r="L122" s="32">
        <f>L116+L117+L119+L120+L121</f>
        <v>0</v>
      </c>
    </row>
    <row r="123" spans="1:12" s="10" customFormat="1" ht="37.15" customHeight="1" thickTop="1" thickBot="1" x14ac:dyDescent="0.25">
      <c r="A123" s="9"/>
      <c r="B123" s="420" t="s">
        <v>121</v>
      </c>
      <c r="C123" s="421"/>
      <c r="D123" s="421"/>
      <c r="E123" s="421"/>
      <c r="F123" s="421"/>
      <c r="G123" s="421"/>
      <c r="H123" s="421"/>
      <c r="I123" s="421"/>
      <c r="J123" s="421"/>
      <c r="K123" s="421"/>
      <c r="L123" s="422"/>
    </row>
    <row r="124" spans="1:12" s="10" customFormat="1" ht="21.6" hidden="1" customHeight="1" thickBot="1" x14ac:dyDescent="0.25">
      <c r="A124" s="9"/>
      <c r="B124" s="423"/>
      <c r="C124" s="424"/>
      <c r="D124" s="424"/>
      <c r="E124" s="424"/>
      <c r="F124" s="424"/>
      <c r="G124" s="424"/>
      <c r="H124" s="424"/>
      <c r="I124" s="424"/>
      <c r="J124" s="424"/>
      <c r="K124" s="424"/>
      <c r="L124" s="425"/>
    </row>
    <row r="125" spans="1:12" s="10" customFormat="1" ht="21.6" hidden="1" customHeight="1" thickBot="1" x14ac:dyDescent="0.25">
      <c r="A125" s="9"/>
      <c r="B125" s="423"/>
      <c r="C125" s="424"/>
      <c r="D125" s="424"/>
      <c r="E125" s="424"/>
      <c r="F125" s="424"/>
      <c r="G125" s="424"/>
      <c r="H125" s="424"/>
      <c r="I125" s="424"/>
      <c r="J125" s="424"/>
      <c r="K125" s="424"/>
      <c r="L125" s="425"/>
    </row>
    <row r="126" spans="1:12" s="10" customFormat="1" ht="21.6" hidden="1" customHeight="1" thickBot="1" x14ac:dyDescent="0.25">
      <c r="A126" s="9"/>
      <c r="B126" s="423"/>
      <c r="C126" s="424"/>
      <c r="D126" s="424"/>
      <c r="E126" s="424"/>
      <c r="F126" s="424"/>
      <c r="G126" s="424"/>
      <c r="H126" s="424"/>
      <c r="I126" s="424"/>
      <c r="J126" s="424"/>
      <c r="K126" s="424"/>
      <c r="L126" s="425"/>
    </row>
    <row r="127" spans="1:12" s="10" customFormat="1" ht="21.6" hidden="1" customHeight="1" thickBot="1" x14ac:dyDescent="0.25">
      <c r="A127" s="9"/>
      <c r="B127" s="423"/>
      <c r="C127" s="424"/>
      <c r="D127" s="424"/>
      <c r="E127" s="424"/>
      <c r="F127" s="424"/>
      <c r="G127" s="424"/>
      <c r="H127" s="424"/>
      <c r="I127" s="424"/>
      <c r="J127" s="424"/>
      <c r="K127" s="424"/>
      <c r="L127" s="425"/>
    </row>
    <row r="128" spans="1:12" ht="21.6" hidden="1" customHeight="1" thickBot="1" x14ac:dyDescent="0.25">
      <c r="A128" s="1"/>
      <c r="B128" s="426"/>
      <c r="C128" s="427"/>
      <c r="D128" s="427"/>
      <c r="E128" s="427"/>
      <c r="F128" s="427"/>
      <c r="G128" s="427"/>
      <c r="H128" s="427"/>
      <c r="I128" s="427"/>
      <c r="J128" s="427"/>
      <c r="K128" s="427"/>
      <c r="L128" s="428"/>
    </row>
    <row r="129" spans="1:257" ht="21.75" customHeight="1" thickTop="1" thickBot="1" x14ac:dyDescent="0.25">
      <c r="A129" s="1"/>
      <c r="B129" s="318" t="s">
        <v>93</v>
      </c>
      <c r="C129" s="367"/>
      <c r="D129" s="367"/>
      <c r="E129" s="367"/>
      <c r="F129" s="367"/>
      <c r="G129" s="367"/>
      <c r="H129" s="367"/>
      <c r="I129" s="367"/>
      <c r="J129" s="367"/>
      <c r="K129" s="367"/>
      <c r="L129" s="368"/>
    </row>
    <row r="130" spans="1:257" ht="21.75" customHeight="1" thickTop="1" thickBot="1" x14ac:dyDescent="0.25">
      <c r="A130" s="1"/>
      <c r="B130" s="412" t="s">
        <v>94</v>
      </c>
      <c r="C130" s="413"/>
      <c r="D130" s="413"/>
      <c r="E130" s="413"/>
      <c r="F130" s="413"/>
      <c r="G130" s="413"/>
      <c r="H130" s="413"/>
      <c r="I130" s="413"/>
      <c r="J130" s="413"/>
      <c r="K130" s="414"/>
      <c r="L130" s="88" t="s">
        <v>88</v>
      </c>
    </row>
    <row r="131" spans="1:257" ht="21.75" customHeight="1" thickTop="1" thickBot="1" x14ac:dyDescent="0.25">
      <c r="A131" s="1"/>
      <c r="B131" s="88" t="s">
        <v>30</v>
      </c>
      <c r="C131" s="415" t="s">
        <v>28</v>
      </c>
      <c r="D131" s="333"/>
      <c r="E131" s="333"/>
      <c r="F131" s="333"/>
      <c r="G131" s="333"/>
      <c r="H131" s="333"/>
      <c r="I131" s="333"/>
      <c r="J131" s="333"/>
      <c r="K131" s="334"/>
      <c r="L131" s="92">
        <f>L33</f>
        <v>0</v>
      </c>
    </row>
    <row r="132" spans="1:257" ht="21.75" customHeight="1" thickTop="1" thickBot="1" x14ac:dyDescent="0.25">
      <c r="A132" s="1"/>
      <c r="B132" s="88" t="s">
        <v>31</v>
      </c>
      <c r="C132" s="416" t="s">
        <v>95</v>
      </c>
      <c r="D132" s="416"/>
      <c r="E132" s="416"/>
      <c r="F132" s="416"/>
      <c r="G132" s="416"/>
      <c r="H132" s="416"/>
      <c r="I132" s="416"/>
      <c r="J132" s="416"/>
      <c r="K132" s="416"/>
      <c r="L132" s="92">
        <f>L73</f>
        <v>0</v>
      </c>
    </row>
    <row r="133" spans="1:257" ht="21.75" customHeight="1" thickTop="1" thickBot="1" x14ac:dyDescent="0.25">
      <c r="A133" s="1"/>
      <c r="B133" s="88" t="s">
        <v>34</v>
      </c>
      <c r="C133" s="415" t="s">
        <v>96</v>
      </c>
      <c r="D133" s="333"/>
      <c r="E133" s="333"/>
      <c r="F133" s="333"/>
      <c r="G133" s="333"/>
      <c r="H133" s="333"/>
      <c r="I133" s="333"/>
      <c r="J133" s="333"/>
      <c r="K133" s="334"/>
      <c r="L133" s="92">
        <f>L82</f>
        <v>0</v>
      </c>
    </row>
    <row r="134" spans="1:257" ht="21.75" customHeight="1" thickTop="1" thickBot="1" x14ac:dyDescent="0.25">
      <c r="A134" s="1"/>
      <c r="B134" s="88" t="s">
        <v>39</v>
      </c>
      <c r="C134" s="415" t="s">
        <v>97</v>
      </c>
      <c r="D134" s="333"/>
      <c r="E134" s="333"/>
      <c r="F134" s="333"/>
      <c r="G134" s="333"/>
      <c r="H134" s="333"/>
      <c r="I134" s="333"/>
      <c r="J134" s="333"/>
      <c r="K134" s="334"/>
      <c r="L134" s="92">
        <f>L105</f>
        <v>0</v>
      </c>
    </row>
    <row r="135" spans="1:257" ht="21.75" customHeight="1" thickTop="1" thickBot="1" x14ac:dyDescent="0.25">
      <c r="A135" s="1"/>
      <c r="B135" s="88" t="s">
        <v>41</v>
      </c>
      <c r="C135" s="415" t="s">
        <v>134</v>
      </c>
      <c r="D135" s="333"/>
      <c r="E135" s="333"/>
      <c r="F135" s="333"/>
      <c r="G135" s="333"/>
      <c r="H135" s="333"/>
      <c r="I135" s="333"/>
      <c r="J135" s="333"/>
      <c r="K135" s="334"/>
      <c r="L135" s="92">
        <f>L113</f>
        <v>0</v>
      </c>
    </row>
    <row r="136" spans="1:257" ht="21.75" customHeight="1" thickTop="1" thickBot="1" x14ac:dyDescent="0.25">
      <c r="A136" s="1"/>
      <c r="B136" s="318" t="s">
        <v>98</v>
      </c>
      <c r="C136" s="318"/>
      <c r="D136" s="318"/>
      <c r="E136" s="318"/>
      <c r="F136" s="318"/>
      <c r="G136" s="318"/>
      <c r="H136" s="318"/>
      <c r="I136" s="318"/>
      <c r="J136" s="318"/>
      <c r="K136" s="318"/>
      <c r="L136" s="32">
        <f>SUM(L131:L135)</f>
        <v>0</v>
      </c>
      <c r="M136" s="11"/>
    </row>
    <row r="137" spans="1:257" s="10" customFormat="1" ht="21.75" customHeight="1" thickTop="1" thickBot="1" x14ac:dyDescent="0.25">
      <c r="A137" s="9"/>
      <c r="B137" s="88" t="s">
        <v>43</v>
      </c>
      <c r="C137" s="415" t="s">
        <v>135</v>
      </c>
      <c r="D137" s="333"/>
      <c r="E137" s="333"/>
      <c r="F137" s="333"/>
      <c r="G137" s="333"/>
      <c r="H137" s="333"/>
      <c r="I137" s="333"/>
      <c r="J137" s="333"/>
      <c r="K137" s="334"/>
      <c r="L137" s="92">
        <f>L122</f>
        <v>0</v>
      </c>
    </row>
    <row r="138" spans="1:257" ht="34.15" customHeight="1" thickTop="1" thickBot="1" x14ac:dyDescent="0.25">
      <c r="A138" s="1"/>
      <c r="B138" s="434" t="s">
        <v>100</v>
      </c>
      <c r="C138" s="435"/>
      <c r="D138" s="435"/>
      <c r="E138" s="435"/>
      <c r="F138" s="435"/>
      <c r="G138" s="435"/>
      <c r="H138" s="435"/>
      <c r="I138" s="435"/>
      <c r="J138" s="435"/>
      <c r="K138" s="436"/>
      <c r="L138" s="61">
        <f>ROUND(L136+L137,2)</f>
        <v>0</v>
      </c>
    </row>
    <row r="139" spans="1:257" ht="21.75" customHeight="1" thickTop="1" thickBot="1" x14ac:dyDescent="0.25">
      <c r="A139" s="1"/>
      <c r="B139" s="7"/>
      <c r="C139" s="8"/>
      <c r="D139" s="8"/>
      <c r="E139" s="8"/>
      <c r="F139" s="8"/>
      <c r="G139" s="8"/>
      <c r="H139" s="8"/>
      <c r="I139" s="8"/>
      <c r="J139" s="8"/>
      <c r="K139" s="8"/>
      <c r="L139" s="5"/>
    </row>
    <row r="140" spans="1:257" ht="21.75" customHeight="1" thickTop="1" thickBot="1" x14ac:dyDescent="0.25">
      <c r="A140" s="1"/>
      <c r="B140" s="317" t="s">
        <v>101</v>
      </c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</row>
    <row r="141" spans="1:257" ht="45" customHeight="1" thickTop="1" thickBot="1" x14ac:dyDescent="0.25">
      <c r="A141" s="1"/>
      <c r="B141" s="437" t="s">
        <v>102</v>
      </c>
      <c r="C141" s="437"/>
      <c r="D141" s="437"/>
      <c r="E141" s="438" t="s">
        <v>103</v>
      </c>
      <c r="F141" s="438"/>
      <c r="G141" s="438" t="s">
        <v>104</v>
      </c>
      <c r="H141" s="438"/>
      <c r="I141" s="438" t="s">
        <v>105</v>
      </c>
      <c r="J141" s="438"/>
      <c r="K141" s="97" t="s">
        <v>106</v>
      </c>
      <c r="L141" s="36" t="s">
        <v>107</v>
      </c>
    </row>
    <row r="142" spans="1:257" s="70" customFormat="1" ht="21.75" customHeight="1" thickTop="1" thickBot="1" x14ac:dyDescent="0.25">
      <c r="A142" s="66"/>
      <c r="B142" s="429" t="s">
        <v>167</v>
      </c>
      <c r="C142" s="429"/>
      <c r="D142" s="429"/>
      <c r="E142" s="430">
        <f>L138</f>
        <v>0</v>
      </c>
      <c r="F142" s="430"/>
      <c r="G142" s="431">
        <v>1</v>
      </c>
      <c r="H142" s="431"/>
      <c r="I142" s="432">
        <f>G142*E142</f>
        <v>0</v>
      </c>
      <c r="J142" s="432"/>
      <c r="K142" s="96">
        <v>1</v>
      </c>
      <c r="L142" s="62">
        <f>ROUND(K142*I142,2)</f>
        <v>0</v>
      </c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  <c r="AD142" s="66"/>
      <c r="AE142" s="66"/>
      <c r="AF142" s="66"/>
      <c r="AG142" s="66"/>
      <c r="AH142" s="66"/>
      <c r="AI142" s="66"/>
      <c r="AJ142" s="66"/>
      <c r="AK142" s="66"/>
      <c r="AL142" s="66"/>
      <c r="AM142" s="66"/>
      <c r="AN142" s="66"/>
      <c r="AO142" s="66"/>
      <c r="AP142" s="66"/>
      <c r="AQ142" s="66"/>
      <c r="AR142" s="66"/>
      <c r="AS142" s="66"/>
      <c r="AT142" s="66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6"/>
      <c r="BF142" s="66"/>
      <c r="BG142" s="66"/>
      <c r="BH142" s="66"/>
      <c r="BI142" s="66"/>
      <c r="BJ142" s="66"/>
      <c r="BK142" s="66"/>
      <c r="BL142" s="66"/>
      <c r="BM142" s="66"/>
      <c r="BN142" s="66"/>
      <c r="BO142" s="66"/>
      <c r="BP142" s="66"/>
      <c r="BQ142" s="66"/>
      <c r="BR142" s="66"/>
      <c r="BS142" s="66"/>
      <c r="BT142" s="66"/>
      <c r="BU142" s="66"/>
      <c r="BV142" s="66"/>
      <c r="BW142" s="66"/>
      <c r="BX142" s="66"/>
      <c r="BY142" s="66"/>
      <c r="BZ142" s="66"/>
      <c r="CA142" s="66"/>
      <c r="CB142" s="66"/>
      <c r="CC142" s="66"/>
      <c r="CD142" s="66"/>
      <c r="CE142" s="66"/>
      <c r="CF142" s="66"/>
      <c r="CG142" s="66"/>
      <c r="CH142" s="66"/>
      <c r="CI142" s="66"/>
      <c r="CJ142" s="66"/>
      <c r="CK142" s="66"/>
      <c r="CL142" s="66"/>
      <c r="CM142" s="66"/>
      <c r="CN142" s="66"/>
      <c r="CO142" s="66"/>
      <c r="CP142" s="66"/>
      <c r="CQ142" s="66"/>
      <c r="CR142" s="66"/>
      <c r="CS142" s="66"/>
      <c r="CT142" s="66"/>
      <c r="CU142" s="66"/>
      <c r="CV142" s="66"/>
      <c r="CW142" s="66"/>
      <c r="CX142" s="66"/>
      <c r="CY142" s="66"/>
      <c r="CZ142" s="66"/>
      <c r="DA142" s="66"/>
      <c r="DB142" s="66"/>
      <c r="DC142" s="66"/>
      <c r="DD142" s="66"/>
      <c r="DE142" s="66"/>
      <c r="DF142" s="66"/>
      <c r="DG142" s="66"/>
      <c r="DH142" s="66"/>
      <c r="DI142" s="66"/>
      <c r="DJ142" s="66"/>
      <c r="DK142" s="66"/>
      <c r="DL142" s="66"/>
      <c r="DM142" s="66"/>
      <c r="DN142" s="66"/>
      <c r="DO142" s="66"/>
      <c r="DP142" s="66"/>
      <c r="DQ142" s="66"/>
      <c r="DR142" s="66"/>
      <c r="DS142" s="66"/>
      <c r="DT142" s="66"/>
      <c r="DU142" s="66"/>
      <c r="DV142" s="66"/>
      <c r="DW142" s="66"/>
      <c r="DX142" s="66"/>
      <c r="DY142" s="66"/>
      <c r="DZ142" s="66"/>
      <c r="EA142" s="66"/>
      <c r="EB142" s="66"/>
      <c r="EC142" s="66"/>
      <c r="ED142" s="66"/>
      <c r="EE142" s="66"/>
      <c r="EF142" s="66"/>
      <c r="EG142" s="66"/>
      <c r="EH142" s="66"/>
      <c r="EI142" s="66"/>
      <c r="EJ142" s="66"/>
      <c r="EK142" s="66"/>
      <c r="EL142" s="66"/>
      <c r="EM142" s="66"/>
      <c r="EN142" s="66"/>
      <c r="EO142" s="66"/>
      <c r="EP142" s="66"/>
      <c r="EQ142" s="66"/>
      <c r="ER142" s="66"/>
      <c r="ES142" s="66"/>
      <c r="ET142" s="66"/>
      <c r="EU142" s="66"/>
      <c r="EV142" s="66"/>
      <c r="EW142" s="66"/>
      <c r="EX142" s="66"/>
      <c r="EY142" s="66"/>
      <c r="EZ142" s="66"/>
      <c r="FA142" s="66"/>
      <c r="FB142" s="66"/>
      <c r="FC142" s="66"/>
      <c r="FD142" s="66"/>
      <c r="FE142" s="66"/>
      <c r="FF142" s="66"/>
      <c r="FG142" s="66"/>
      <c r="FH142" s="66"/>
      <c r="FI142" s="66"/>
      <c r="FJ142" s="66"/>
      <c r="FK142" s="66"/>
      <c r="FL142" s="66"/>
      <c r="FM142" s="66"/>
      <c r="FN142" s="66"/>
      <c r="FO142" s="66"/>
      <c r="FP142" s="66"/>
      <c r="FQ142" s="66"/>
      <c r="FR142" s="66"/>
      <c r="FS142" s="66"/>
      <c r="FT142" s="66"/>
      <c r="FU142" s="66"/>
      <c r="FV142" s="66"/>
      <c r="FW142" s="66"/>
      <c r="FX142" s="66"/>
      <c r="FY142" s="66"/>
      <c r="FZ142" s="66"/>
      <c r="GA142" s="66"/>
      <c r="GB142" s="66"/>
      <c r="GC142" s="66"/>
      <c r="GD142" s="66"/>
      <c r="GE142" s="66"/>
      <c r="GF142" s="66"/>
      <c r="GG142" s="66"/>
      <c r="GH142" s="66"/>
      <c r="GI142" s="66"/>
      <c r="GJ142" s="66"/>
      <c r="GK142" s="66"/>
      <c r="GL142" s="66"/>
      <c r="GM142" s="66"/>
      <c r="GN142" s="66"/>
      <c r="GO142" s="66"/>
      <c r="GP142" s="66"/>
      <c r="GQ142" s="66"/>
      <c r="GR142" s="66"/>
      <c r="GS142" s="66"/>
      <c r="GT142" s="66"/>
      <c r="GU142" s="66"/>
      <c r="GV142" s="66"/>
      <c r="GW142" s="66"/>
      <c r="GX142" s="66"/>
      <c r="GY142" s="66"/>
      <c r="GZ142" s="66"/>
      <c r="HA142" s="66"/>
      <c r="HB142" s="66"/>
      <c r="HC142" s="66"/>
      <c r="HD142" s="66"/>
      <c r="HE142" s="66"/>
      <c r="HF142" s="66"/>
      <c r="HG142" s="66"/>
      <c r="HH142" s="66"/>
      <c r="HI142" s="66"/>
      <c r="HJ142" s="66"/>
      <c r="HK142" s="66"/>
      <c r="HL142" s="66"/>
      <c r="HM142" s="66"/>
      <c r="HN142" s="66"/>
      <c r="HO142" s="66"/>
      <c r="HP142" s="66"/>
      <c r="HQ142" s="66"/>
      <c r="HR142" s="66"/>
      <c r="HS142" s="66"/>
      <c r="HT142" s="66"/>
      <c r="HU142" s="66"/>
      <c r="HV142" s="66"/>
      <c r="HW142" s="66"/>
      <c r="HX142" s="66"/>
      <c r="HY142" s="66"/>
      <c r="HZ142" s="66"/>
      <c r="IA142" s="66"/>
      <c r="IB142" s="66"/>
      <c r="IC142" s="66"/>
      <c r="ID142" s="66"/>
      <c r="IE142" s="66"/>
      <c r="IF142" s="66"/>
      <c r="IG142" s="66"/>
      <c r="IH142" s="66"/>
      <c r="II142" s="66"/>
      <c r="IJ142" s="66"/>
      <c r="IK142" s="66"/>
      <c r="IL142" s="66"/>
      <c r="IM142" s="66"/>
      <c r="IN142" s="66"/>
      <c r="IO142" s="66"/>
      <c r="IP142" s="66"/>
      <c r="IQ142" s="66"/>
      <c r="IR142" s="66"/>
      <c r="IS142" s="66"/>
      <c r="IT142" s="66"/>
      <c r="IU142" s="66"/>
      <c r="IV142" s="66"/>
      <c r="IW142" s="66"/>
    </row>
    <row r="143" spans="1:257" ht="36.75" customHeight="1" thickTop="1" thickBot="1" x14ac:dyDescent="0.25">
      <c r="A143" s="1"/>
      <c r="B143" s="433" t="s">
        <v>108</v>
      </c>
      <c r="C143" s="433"/>
      <c r="D143" s="433"/>
      <c r="E143" s="433"/>
      <c r="F143" s="433"/>
      <c r="G143" s="433"/>
      <c r="H143" s="433"/>
      <c r="I143" s="433"/>
      <c r="J143" s="433"/>
      <c r="K143" s="433"/>
      <c r="L143" s="42">
        <f>L142</f>
        <v>0</v>
      </c>
    </row>
    <row r="144" spans="1:257" ht="36.75" customHeight="1" thickTop="1" thickBot="1" x14ac:dyDescent="0.25">
      <c r="A144" s="1"/>
      <c r="B144" s="318" t="s">
        <v>506</v>
      </c>
      <c r="C144" s="367"/>
      <c r="D144" s="367"/>
      <c r="E144" s="367"/>
      <c r="F144" s="367"/>
      <c r="G144" s="367"/>
      <c r="H144" s="367"/>
      <c r="I144" s="367"/>
      <c r="J144" s="367"/>
      <c r="K144" s="367"/>
      <c r="L144" s="47">
        <f>L143*30</f>
        <v>0</v>
      </c>
    </row>
    <row r="145" spans="12:13" ht="16.5" thickTop="1" x14ac:dyDescent="0.2">
      <c r="L145" s="48" t="s">
        <v>133</v>
      </c>
      <c r="M145" s="49" t="e">
        <f>L138/L33</f>
        <v>#DIV/0!</v>
      </c>
    </row>
    <row r="1048530" ht="12.75" customHeight="1" x14ac:dyDescent="0.2"/>
    <row r="1048531" ht="12.75" customHeight="1" x14ac:dyDescent="0.2"/>
    <row r="1048532" ht="12.75" customHeight="1" x14ac:dyDescent="0.2"/>
    <row r="1048533" ht="12.75" customHeight="1" x14ac:dyDescent="0.2"/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</sheetData>
  <mergeCells count="138">
    <mergeCell ref="B142:D142"/>
    <mergeCell ref="E142:F142"/>
    <mergeCell ref="G142:H142"/>
    <mergeCell ref="I142:J142"/>
    <mergeCell ref="B143:K143"/>
    <mergeCell ref="B144:K144"/>
    <mergeCell ref="C135:K135"/>
    <mergeCell ref="B136:K136"/>
    <mergeCell ref="C137:K137"/>
    <mergeCell ref="B138:K138"/>
    <mergeCell ref="B140:L140"/>
    <mergeCell ref="B141:D141"/>
    <mergeCell ref="E141:F141"/>
    <mergeCell ref="G141:H141"/>
    <mergeCell ref="I141:J141"/>
    <mergeCell ref="B129:L129"/>
    <mergeCell ref="B130:K130"/>
    <mergeCell ref="C131:K131"/>
    <mergeCell ref="C132:K132"/>
    <mergeCell ref="C133:K133"/>
    <mergeCell ref="C134:K134"/>
    <mergeCell ref="B113:K113"/>
    <mergeCell ref="B114:L114"/>
    <mergeCell ref="B115:K115"/>
    <mergeCell ref="B118:B121"/>
    <mergeCell ref="J119:J121"/>
    <mergeCell ref="B123:L128"/>
    <mergeCell ref="C110:E110"/>
    <mergeCell ref="F110:K110"/>
    <mergeCell ref="B111:B112"/>
    <mergeCell ref="C111:D112"/>
    <mergeCell ref="E111:K111"/>
    <mergeCell ref="E112:K112"/>
    <mergeCell ref="C105:K105"/>
    <mergeCell ref="B106:L106"/>
    <mergeCell ref="B107:K107"/>
    <mergeCell ref="C108:K108"/>
    <mergeCell ref="C109:E109"/>
    <mergeCell ref="F109:K109"/>
    <mergeCell ref="C99:J99"/>
    <mergeCell ref="C100:J100"/>
    <mergeCell ref="B101:L101"/>
    <mergeCell ref="B102:L102"/>
    <mergeCell ref="C103:K103"/>
    <mergeCell ref="C104:K104"/>
    <mergeCell ref="C92:J92"/>
    <mergeCell ref="C93:J93"/>
    <mergeCell ref="C94:J94"/>
    <mergeCell ref="B95:J95"/>
    <mergeCell ref="B96:L97"/>
    <mergeCell ref="B98:L98"/>
    <mergeCell ref="B86:L86"/>
    <mergeCell ref="B87:L87"/>
    <mergeCell ref="C88:J88"/>
    <mergeCell ref="C89:J89"/>
    <mergeCell ref="C90:J90"/>
    <mergeCell ref="C91:J91"/>
    <mergeCell ref="C80:J80"/>
    <mergeCell ref="M80:N80"/>
    <mergeCell ref="C81:J81"/>
    <mergeCell ref="M81:N81"/>
    <mergeCell ref="B82:J82"/>
    <mergeCell ref="B83:L85"/>
    <mergeCell ref="C77:J77"/>
    <mergeCell ref="M77:N77"/>
    <mergeCell ref="C78:J78"/>
    <mergeCell ref="M78:N78"/>
    <mergeCell ref="C79:J79"/>
    <mergeCell ref="M79:N79"/>
    <mergeCell ref="C72:K72"/>
    <mergeCell ref="C73:K73"/>
    <mergeCell ref="B74:L74"/>
    <mergeCell ref="B75:L75"/>
    <mergeCell ref="C76:J76"/>
    <mergeCell ref="M76:N76"/>
    <mergeCell ref="C65:K65"/>
    <mergeCell ref="C66:K66"/>
    <mergeCell ref="B67:L68"/>
    <mergeCell ref="B69:L69"/>
    <mergeCell ref="C70:J70"/>
    <mergeCell ref="C71:J71"/>
    <mergeCell ref="C59:K59"/>
    <mergeCell ref="C60:K60"/>
    <mergeCell ref="C61:K61"/>
    <mergeCell ref="C62:K62"/>
    <mergeCell ref="C63:K63"/>
    <mergeCell ref="C64:K64"/>
    <mergeCell ref="C51:F51"/>
    <mergeCell ref="I51:J51"/>
    <mergeCell ref="B53:L55"/>
    <mergeCell ref="B56:L56"/>
    <mergeCell ref="C57:K57"/>
    <mergeCell ref="C58:K58"/>
    <mergeCell ref="C45:J45"/>
    <mergeCell ref="C46:J46"/>
    <mergeCell ref="C47:J47"/>
    <mergeCell ref="C48:J48"/>
    <mergeCell ref="C49:J49"/>
    <mergeCell ref="C50:J50"/>
    <mergeCell ref="C38:J38"/>
    <mergeCell ref="C39:J39"/>
    <mergeCell ref="C40:J40"/>
    <mergeCell ref="B41:L42"/>
    <mergeCell ref="B43:L43"/>
    <mergeCell ref="B44:J44"/>
    <mergeCell ref="C31:K31"/>
    <mergeCell ref="B32:L32"/>
    <mergeCell ref="B33:K33"/>
    <mergeCell ref="B34:L35"/>
    <mergeCell ref="B36:L36"/>
    <mergeCell ref="B37:L37"/>
    <mergeCell ref="M26:N26"/>
    <mergeCell ref="M27:N27"/>
    <mergeCell ref="C28:K28"/>
    <mergeCell ref="M28:N28"/>
    <mergeCell ref="C29:K29"/>
    <mergeCell ref="C30:K30"/>
    <mergeCell ref="C19:K19"/>
    <mergeCell ref="B20:L22"/>
    <mergeCell ref="B23:K23"/>
    <mergeCell ref="I25:K25"/>
    <mergeCell ref="B26:B27"/>
    <mergeCell ref="C26:E27"/>
    <mergeCell ref="L26:L27"/>
    <mergeCell ref="B5:D5"/>
    <mergeCell ref="E5:J5"/>
    <mergeCell ref="C7:F7"/>
    <mergeCell ref="G7:L7"/>
    <mergeCell ref="B12:L14"/>
    <mergeCell ref="B15:L15"/>
    <mergeCell ref="B1:J1"/>
    <mergeCell ref="B2:D2"/>
    <mergeCell ref="E2:J2"/>
    <mergeCell ref="B3:D3"/>
    <mergeCell ref="E3:J3"/>
    <mergeCell ref="B4:D4"/>
    <mergeCell ref="E4:G4"/>
    <mergeCell ref="I4:J4"/>
  </mergeCells>
  <printOptions horizontalCentered="1"/>
  <pageMargins left="0.47222222222222199" right="0.47222222222222199" top="0.39374999999999999" bottom="0.39374999999999999" header="0.51180555555555496" footer="0.51180555555555496"/>
  <pageSetup paperSize="9" scale="85" firstPageNumber="0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62"/>
  <sheetViews>
    <sheetView workbookViewId="0">
      <selection activeCell="C17" sqref="C17"/>
    </sheetView>
  </sheetViews>
  <sheetFormatPr defaultRowHeight="15.75" x14ac:dyDescent="0.2"/>
  <cols>
    <col min="1" max="1" width="21.28515625" style="12" customWidth="1"/>
    <col min="2" max="2" width="37" style="12" customWidth="1"/>
    <col min="3" max="3" width="24.28515625" style="12" customWidth="1"/>
    <col min="4" max="14" width="12.42578125" style="12" customWidth="1"/>
    <col min="15" max="16384" width="9.140625" style="85"/>
  </cols>
  <sheetData>
    <row r="1" spans="1:14" ht="17.25" thickTop="1" thickBot="1" x14ac:dyDescent="0.25">
      <c r="A1" s="1"/>
      <c r="B1" s="318" t="s">
        <v>23</v>
      </c>
      <c r="C1" s="318"/>
      <c r="D1" s="318"/>
      <c r="E1" s="318"/>
      <c r="F1" s="318"/>
      <c r="G1" s="318"/>
      <c r="H1" s="318"/>
      <c r="I1" s="318"/>
      <c r="J1" s="317"/>
    </row>
    <row r="2" spans="1:14" ht="17.25" thickTop="1" thickBot="1" x14ac:dyDescent="0.25">
      <c r="A2" s="1"/>
      <c r="B2" s="319" t="s">
        <v>0</v>
      </c>
      <c r="C2" s="319"/>
      <c r="D2" s="319"/>
      <c r="E2" s="320"/>
      <c r="F2" s="320"/>
      <c r="G2" s="320"/>
      <c r="H2" s="320"/>
      <c r="I2" s="320"/>
      <c r="J2" s="321"/>
    </row>
    <row r="3" spans="1:14" ht="17.25" thickTop="1" thickBot="1" x14ac:dyDescent="0.25">
      <c r="A3" s="1"/>
      <c r="B3" s="319" t="s">
        <v>1</v>
      </c>
      <c r="C3" s="319"/>
      <c r="D3" s="319"/>
      <c r="E3" s="322"/>
      <c r="F3" s="322"/>
      <c r="G3" s="322"/>
      <c r="H3" s="322"/>
      <c r="I3" s="322"/>
      <c r="J3" s="323"/>
    </row>
    <row r="4" spans="1:14" ht="17.25" thickTop="1" thickBot="1" x14ac:dyDescent="0.25">
      <c r="A4" s="1"/>
      <c r="B4" s="319" t="s">
        <v>2</v>
      </c>
      <c r="C4" s="319"/>
      <c r="D4" s="319"/>
      <c r="E4" s="325"/>
      <c r="F4" s="325"/>
      <c r="G4" s="326"/>
      <c r="H4" s="14" t="s">
        <v>3</v>
      </c>
      <c r="I4" s="327"/>
      <c r="J4" s="321"/>
    </row>
    <row r="5" spans="1:14" ht="17.25" thickTop="1" thickBot="1" x14ac:dyDescent="0.25">
      <c r="A5" s="1"/>
      <c r="B5" s="308" t="s">
        <v>24</v>
      </c>
      <c r="C5" s="308"/>
      <c r="D5" s="308"/>
      <c r="E5" s="310" t="s">
        <v>448</v>
      </c>
      <c r="F5" s="310"/>
      <c r="G5" s="310"/>
      <c r="H5" s="310"/>
      <c r="I5" s="310"/>
      <c r="J5" s="310"/>
    </row>
    <row r="6" spans="1:14" ht="16.5" thickTop="1" x14ac:dyDescent="0.2">
      <c r="A6" s="1"/>
      <c r="B6" s="7"/>
      <c r="C6" s="8"/>
      <c r="D6" s="8"/>
      <c r="E6" s="8"/>
      <c r="F6" s="8"/>
      <c r="G6" s="8"/>
      <c r="H6" s="8"/>
      <c r="I6" s="8"/>
      <c r="J6" s="8"/>
    </row>
    <row r="7" spans="1:14" s="188" customFormat="1" ht="43.5" customHeight="1" x14ac:dyDescent="0.2">
      <c r="A7" s="186" t="s">
        <v>176</v>
      </c>
      <c r="B7" s="186" t="s">
        <v>364</v>
      </c>
      <c r="C7" s="186" t="s">
        <v>365</v>
      </c>
      <c r="D7" s="186" t="s">
        <v>366</v>
      </c>
      <c r="E7" s="186" t="s">
        <v>440</v>
      </c>
      <c r="F7" s="186" t="s">
        <v>441</v>
      </c>
      <c r="G7" s="222" t="s">
        <v>442</v>
      </c>
      <c r="H7" s="186" t="s">
        <v>186</v>
      </c>
      <c r="I7" s="186" t="s">
        <v>367</v>
      </c>
      <c r="J7" s="12"/>
      <c r="K7" s="12"/>
    </row>
    <row r="8" spans="1:14" ht="25.5" x14ac:dyDescent="0.2">
      <c r="A8" s="186" t="s">
        <v>449</v>
      </c>
      <c r="B8" s="186" t="s">
        <v>443</v>
      </c>
      <c r="C8" s="186" t="s">
        <v>55</v>
      </c>
      <c r="D8" s="187">
        <v>16</v>
      </c>
      <c r="E8" s="185">
        <v>0</v>
      </c>
      <c r="F8" s="185">
        <f>E8*D8</f>
        <v>0</v>
      </c>
      <c r="G8" s="223">
        <f>F8*1.1952</f>
        <v>0</v>
      </c>
      <c r="H8" s="185">
        <v>90777</v>
      </c>
      <c r="I8" s="185" t="s">
        <v>363</v>
      </c>
    </row>
    <row r="10" spans="1:14" ht="16.5" thickBot="1" x14ac:dyDescent="0.25"/>
    <row r="11" spans="1:14" ht="15" x14ac:dyDescent="0.2">
      <c r="A11" s="444" t="s">
        <v>426</v>
      </c>
      <c r="B11" s="445"/>
      <c r="C11" s="446"/>
      <c r="D11" s="209" t="s">
        <v>427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12.75" x14ac:dyDescent="0.2">
      <c r="A12" s="210" t="s">
        <v>428</v>
      </c>
      <c r="B12" s="211" t="s">
        <v>429</v>
      </c>
      <c r="C12" s="212">
        <v>0</v>
      </c>
      <c r="D12" s="447">
        <f>((((1+(C12/100))*(1+(C13/100))*(1+(C14/100))*(1+(C16/100)))/(1-(C15/100)))-1)*100</f>
        <v>0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2.75" x14ac:dyDescent="0.2">
      <c r="A13" s="210" t="s">
        <v>430</v>
      </c>
      <c r="B13" s="211" t="s">
        <v>431</v>
      </c>
      <c r="C13" s="212">
        <v>0</v>
      </c>
      <c r="D13" s="447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12.75" x14ac:dyDescent="0.2">
      <c r="A14" s="210" t="s">
        <v>432</v>
      </c>
      <c r="B14" s="211" t="s">
        <v>433</v>
      </c>
      <c r="C14" s="212">
        <v>0</v>
      </c>
      <c r="D14" s="447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2.75" x14ac:dyDescent="0.2">
      <c r="A15" s="210" t="s">
        <v>434</v>
      </c>
      <c r="B15" s="211" t="s">
        <v>63</v>
      </c>
      <c r="C15" s="212">
        <v>0</v>
      </c>
      <c r="D15" s="447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3.5" thickBot="1" x14ac:dyDescent="0.25">
      <c r="A16" s="213" t="s">
        <v>13</v>
      </c>
      <c r="B16" s="214" t="s">
        <v>435</v>
      </c>
      <c r="C16" s="215">
        <v>0</v>
      </c>
      <c r="D16" s="448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2.75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3.5" thickBot="1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12.75" x14ac:dyDescent="0.2">
      <c r="A19" s="216" t="s">
        <v>436</v>
      </c>
      <c r="B19" s="217">
        <v>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12.75" x14ac:dyDescent="0.2">
      <c r="A20" s="218" t="s">
        <v>437</v>
      </c>
      <c r="B20" s="219">
        <v>0.65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12.75" x14ac:dyDescent="0.2">
      <c r="A21" s="218" t="s">
        <v>438</v>
      </c>
      <c r="B21" s="219">
        <v>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thickBot="1" x14ac:dyDescent="0.3">
      <c r="A22" s="220" t="s">
        <v>439</v>
      </c>
      <c r="B22" s="221">
        <f>SUM(B19:B21)</f>
        <v>8.65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2.75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2.75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16.5" thickBot="1" x14ac:dyDescent="0.25">
      <c r="B25" s="449" t="s">
        <v>444</v>
      </c>
      <c r="C25" s="449"/>
      <c r="D25" s="449"/>
    </row>
    <row r="26" spans="1:14" ht="30.75" thickBot="1" x14ac:dyDescent="0.25">
      <c r="B26" s="189" t="s">
        <v>234</v>
      </c>
      <c r="C26" s="190" t="s">
        <v>368</v>
      </c>
      <c r="D26" s="191" t="s">
        <v>369</v>
      </c>
    </row>
    <row r="27" spans="1:14" ht="16.5" thickBot="1" x14ac:dyDescent="0.25">
      <c r="B27" s="441" t="s">
        <v>370</v>
      </c>
      <c r="C27" s="442"/>
      <c r="D27" s="442"/>
    </row>
    <row r="28" spans="1:14" ht="16.5" thickBot="1" x14ac:dyDescent="0.3">
      <c r="B28" s="192" t="s">
        <v>371</v>
      </c>
      <c r="C28" s="193" t="s">
        <v>49</v>
      </c>
      <c r="D28" s="194">
        <v>0</v>
      </c>
    </row>
    <row r="29" spans="1:14" ht="16.5" thickBot="1" x14ac:dyDescent="0.3">
      <c r="B29" s="192" t="s">
        <v>372</v>
      </c>
      <c r="C29" s="193" t="s">
        <v>373</v>
      </c>
      <c r="D29" s="194">
        <v>1.4999999999999999E-2</v>
      </c>
    </row>
    <row r="30" spans="1:14" ht="16.5" thickBot="1" x14ac:dyDescent="0.3">
      <c r="B30" s="192" t="s">
        <v>374</v>
      </c>
      <c r="C30" s="193" t="s">
        <v>375</v>
      </c>
      <c r="D30" s="194">
        <v>0.01</v>
      </c>
    </row>
    <row r="31" spans="1:14" ht="16.5" thickBot="1" x14ac:dyDescent="0.3">
      <c r="B31" s="192" t="s">
        <v>376</v>
      </c>
      <c r="C31" s="193" t="s">
        <v>52</v>
      </c>
      <c r="D31" s="194">
        <v>2E-3</v>
      </c>
    </row>
    <row r="32" spans="1:14" ht="16.5" thickBot="1" x14ac:dyDescent="0.3">
      <c r="B32" s="192" t="s">
        <v>377</v>
      </c>
      <c r="C32" s="193" t="s">
        <v>56</v>
      </c>
      <c r="D32" s="194">
        <v>6.0000000000000001E-3</v>
      </c>
    </row>
    <row r="33" spans="2:4" ht="16.5" thickBot="1" x14ac:dyDescent="0.3">
      <c r="B33" s="192" t="s">
        <v>378</v>
      </c>
      <c r="C33" s="193" t="s">
        <v>379</v>
      </c>
      <c r="D33" s="194">
        <v>2.5000000000000001E-2</v>
      </c>
    </row>
    <row r="34" spans="2:4" ht="16.5" thickBot="1" x14ac:dyDescent="0.3">
      <c r="B34" s="192" t="s">
        <v>380</v>
      </c>
      <c r="C34" s="193" t="s">
        <v>381</v>
      </c>
      <c r="D34" s="194">
        <v>0.03</v>
      </c>
    </row>
    <row r="35" spans="2:4" ht="16.5" thickBot="1" x14ac:dyDescent="0.3">
      <c r="B35" s="192" t="s">
        <v>382</v>
      </c>
      <c r="C35" s="193" t="s">
        <v>54</v>
      </c>
      <c r="D35" s="194">
        <v>0.08</v>
      </c>
    </row>
    <row r="36" spans="2:4" ht="16.5" thickBot="1" x14ac:dyDescent="0.3">
      <c r="B36" s="192" t="s">
        <v>383</v>
      </c>
      <c r="C36" s="193" t="s">
        <v>384</v>
      </c>
      <c r="D36" s="194">
        <v>0.01</v>
      </c>
    </row>
    <row r="37" spans="2:4" ht="16.5" thickBot="1" x14ac:dyDescent="0.3">
      <c r="B37" s="195" t="s">
        <v>30</v>
      </c>
      <c r="C37" s="196" t="s">
        <v>385</v>
      </c>
      <c r="D37" s="197">
        <f>SUM(D28:D36)</f>
        <v>0.17799999999999999</v>
      </c>
    </row>
    <row r="38" spans="2:4" ht="16.5" thickBot="1" x14ac:dyDescent="0.25">
      <c r="B38" s="441" t="s">
        <v>386</v>
      </c>
      <c r="C38" s="442"/>
      <c r="D38" s="442"/>
    </row>
    <row r="39" spans="2:4" ht="16.5" thickBot="1" x14ac:dyDescent="0.25">
      <c r="B39" s="198" t="s">
        <v>387</v>
      </c>
      <c r="C39" s="199" t="s">
        <v>388</v>
      </c>
      <c r="D39" s="200">
        <v>0.17960000000000001</v>
      </c>
    </row>
    <row r="40" spans="2:4" ht="16.5" thickBot="1" x14ac:dyDescent="0.25">
      <c r="B40" s="192" t="s">
        <v>389</v>
      </c>
      <c r="C40" s="193" t="s">
        <v>390</v>
      </c>
      <c r="D40" s="201">
        <v>4.53E-2</v>
      </c>
    </row>
    <row r="41" spans="2:4" ht="16.5" thickBot="1" x14ac:dyDescent="0.25">
      <c r="B41" s="192" t="s">
        <v>391</v>
      </c>
      <c r="C41" s="193" t="s">
        <v>392</v>
      </c>
      <c r="D41" s="201">
        <v>9.2999999999999992E-3</v>
      </c>
    </row>
    <row r="42" spans="2:4" ht="16.5" thickBot="1" x14ac:dyDescent="0.25">
      <c r="B42" s="192" t="s">
        <v>393</v>
      </c>
      <c r="C42" s="193" t="s">
        <v>128</v>
      </c>
      <c r="D42" s="201">
        <v>0.1115</v>
      </c>
    </row>
    <row r="43" spans="2:4" ht="16.5" thickBot="1" x14ac:dyDescent="0.25">
      <c r="B43" s="192" t="s">
        <v>394</v>
      </c>
      <c r="C43" s="193" t="s">
        <v>395</v>
      </c>
      <c r="D43" s="201">
        <v>8.9999999999999998E-4</v>
      </c>
    </row>
    <row r="44" spans="2:4" ht="16.5" thickBot="1" x14ac:dyDescent="0.25">
      <c r="B44" s="192" t="s">
        <v>396</v>
      </c>
      <c r="C44" s="202" t="s">
        <v>397</v>
      </c>
      <c r="D44" s="201">
        <v>7.4000000000000003E-3</v>
      </c>
    </row>
    <row r="45" spans="2:4" ht="16.5" thickBot="1" x14ac:dyDescent="0.25">
      <c r="B45" s="192" t="s">
        <v>398</v>
      </c>
      <c r="C45" s="193" t="s">
        <v>399</v>
      </c>
      <c r="D45" s="201">
        <v>1.3100000000000001E-2</v>
      </c>
    </row>
    <row r="46" spans="2:4" ht="16.5" thickBot="1" x14ac:dyDescent="0.3">
      <c r="B46" s="192" t="s">
        <v>400</v>
      </c>
      <c r="C46" s="202" t="s">
        <v>401</v>
      </c>
      <c r="D46" s="194">
        <v>1.2999999999999999E-3</v>
      </c>
    </row>
    <row r="47" spans="2:4" ht="16.5" thickBot="1" x14ac:dyDescent="0.3">
      <c r="B47" s="192" t="s">
        <v>402</v>
      </c>
      <c r="C47" s="202" t="s">
        <v>403</v>
      </c>
      <c r="D47" s="194">
        <v>0.1346</v>
      </c>
    </row>
    <row r="48" spans="2:4" ht="16.5" thickBot="1" x14ac:dyDescent="0.3">
      <c r="B48" s="192" t="s">
        <v>404</v>
      </c>
      <c r="C48" s="202" t="s">
        <v>405</v>
      </c>
      <c r="D48" s="194">
        <v>2.9999999999999997E-4</v>
      </c>
    </row>
    <row r="49" spans="2:4" ht="60.75" thickBot="1" x14ac:dyDescent="0.3">
      <c r="B49" s="195" t="s">
        <v>31</v>
      </c>
      <c r="C49" s="203" t="s">
        <v>406</v>
      </c>
      <c r="D49" s="197">
        <f>SUM(D39:D48)</f>
        <v>0.50330000000000008</v>
      </c>
    </row>
    <row r="50" spans="2:4" ht="16.5" thickBot="1" x14ac:dyDescent="0.25">
      <c r="B50" s="441" t="s">
        <v>407</v>
      </c>
      <c r="C50" s="442"/>
      <c r="D50" s="442"/>
    </row>
    <row r="51" spans="2:4" ht="16.5" thickBot="1" x14ac:dyDescent="0.25">
      <c r="B51" s="192" t="s">
        <v>408</v>
      </c>
      <c r="C51" s="202" t="s">
        <v>173</v>
      </c>
      <c r="D51" s="201">
        <v>8.6199999999999999E-2</v>
      </c>
    </row>
    <row r="52" spans="2:4" ht="16.5" thickBot="1" x14ac:dyDescent="0.25">
      <c r="B52" s="192" t="s">
        <v>409</v>
      </c>
      <c r="C52" s="202" t="s">
        <v>410</v>
      </c>
      <c r="D52" s="201">
        <v>2E-3</v>
      </c>
    </row>
    <row r="53" spans="2:4" ht="16.5" thickBot="1" x14ac:dyDescent="0.3">
      <c r="B53" s="192" t="s">
        <v>411</v>
      </c>
      <c r="C53" s="202" t="s">
        <v>412</v>
      </c>
      <c r="D53" s="194">
        <v>9.7000000000000003E-3</v>
      </c>
    </row>
    <row r="54" spans="2:4" ht="16.5" thickBot="1" x14ac:dyDescent="0.3">
      <c r="B54" s="192" t="s">
        <v>413</v>
      </c>
      <c r="C54" s="202" t="s">
        <v>414</v>
      </c>
      <c r="D54" s="194">
        <v>5.1999999999999998E-2</v>
      </c>
    </row>
    <row r="55" spans="2:4" ht="16.5" thickBot="1" x14ac:dyDescent="0.3">
      <c r="B55" s="192" t="s">
        <v>415</v>
      </c>
      <c r="C55" s="202" t="s">
        <v>416</v>
      </c>
      <c r="D55" s="194">
        <v>7.1999999999999998E-3</v>
      </c>
    </row>
    <row r="56" spans="2:4" ht="60.75" thickBot="1" x14ac:dyDescent="0.3">
      <c r="B56" s="195" t="s">
        <v>34</v>
      </c>
      <c r="C56" s="203" t="s">
        <v>417</v>
      </c>
      <c r="D56" s="197">
        <f>SUM(D51:D55)</f>
        <v>0.15710000000000002</v>
      </c>
    </row>
    <row r="57" spans="2:4" ht="16.5" thickBot="1" x14ac:dyDescent="0.25">
      <c r="B57" s="441" t="s">
        <v>418</v>
      </c>
      <c r="C57" s="442"/>
      <c r="D57" s="442"/>
    </row>
    <row r="58" spans="2:4" ht="16.5" thickBot="1" x14ac:dyDescent="0.25">
      <c r="B58" s="192" t="s">
        <v>419</v>
      </c>
      <c r="C58" s="193" t="s">
        <v>420</v>
      </c>
      <c r="D58" s="201">
        <v>8.9599999999999999E-2</v>
      </c>
    </row>
    <row r="59" spans="2:4" ht="75.75" thickBot="1" x14ac:dyDescent="0.3">
      <c r="B59" s="192" t="s">
        <v>421</v>
      </c>
      <c r="C59" s="204" t="s">
        <v>422</v>
      </c>
      <c r="D59" s="194">
        <v>7.3000000000000001E-3</v>
      </c>
    </row>
    <row r="60" spans="2:4" ht="16.5" thickBot="1" x14ac:dyDescent="0.3">
      <c r="B60" s="195" t="s">
        <v>39</v>
      </c>
      <c r="C60" s="196" t="s">
        <v>423</v>
      </c>
      <c r="D60" s="197">
        <f>SUM(D58:D59)</f>
        <v>9.69E-2</v>
      </c>
    </row>
    <row r="61" spans="2:4" ht="16.5" thickBot="1" x14ac:dyDescent="0.3">
      <c r="B61" s="205"/>
      <c r="C61" s="206" t="s">
        <v>424</v>
      </c>
      <c r="D61" s="207">
        <f>D37+D49+D56+D60</f>
        <v>0.93530000000000002</v>
      </c>
    </row>
    <row r="62" spans="2:4" x14ac:dyDescent="0.25">
      <c r="B62" s="443" t="s">
        <v>425</v>
      </c>
      <c r="C62" s="443"/>
      <c r="D62" s="208"/>
    </row>
  </sheetData>
  <mergeCells count="18">
    <mergeCell ref="B4:D4"/>
    <mergeCell ref="E4:G4"/>
    <mergeCell ref="I4:J4"/>
    <mergeCell ref="B1:J1"/>
    <mergeCell ref="B2:D2"/>
    <mergeCell ref="E2:J2"/>
    <mergeCell ref="B3:D3"/>
    <mergeCell ref="E3:J3"/>
    <mergeCell ref="E5:J5"/>
    <mergeCell ref="A11:C11"/>
    <mergeCell ref="D12:D16"/>
    <mergeCell ref="B25:D25"/>
    <mergeCell ref="B27:D27"/>
    <mergeCell ref="B38:D38"/>
    <mergeCell ref="B50:D50"/>
    <mergeCell ref="B57:D57"/>
    <mergeCell ref="B62:C62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62"/>
  <sheetViews>
    <sheetView workbookViewId="0">
      <selection activeCell="C17" sqref="C17"/>
    </sheetView>
  </sheetViews>
  <sheetFormatPr defaultRowHeight="15.75" x14ac:dyDescent="0.2"/>
  <cols>
    <col min="1" max="1" width="19.85546875" style="12" customWidth="1"/>
    <col min="2" max="2" width="37" style="12" customWidth="1"/>
    <col min="3" max="3" width="24.28515625" style="12" customWidth="1"/>
    <col min="4" max="14" width="12.42578125" style="12" customWidth="1"/>
    <col min="15" max="16384" width="9.140625" style="85"/>
  </cols>
  <sheetData>
    <row r="1" spans="1:14" ht="17.25" thickTop="1" thickBot="1" x14ac:dyDescent="0.25">
      <c r="A1" s="1"/>
      <c r="B1" s="318" t="s">
        <v>23</v>
      </c>
      <c r="C1" s="318"/>
      <c r="D1" s="318"/>
      <c r="E1" s="318"/>
      <c r="F1" s="318"/>
      <c r="G1" s="318"/>
      <c r="H1" s="318"/>
      <c r="I1" s="318"/>
      <c r="J1" s="317"/>
    </row>
    <row r="2" spans="1:14" ht="17.25" thickTop="1" thickBot="1" x14ac:dyDescent="0.25">
      <c r="A2" s="1"/>
      <c r="B2" s="319" t="s">
        <v>0</v>
      </c>
      <c r="C2" s="319"/>
      <c r="D2" s="319"/>
      <c r="E2" s="320"/>
      <c r="F2" s="320"/>
      <c r="G2" s="320"/>
      <c r="H2" s="320"/>
      <c r="I2" s="320"/>
      <c r="J2" s="321"/>
    </row>
    <row r="3" spans="1:14" ht="17.25" thickTop="1" thickBot="1" x14ac:dyDescent="0.25">
      <c r="A3" s="1"/>
      <c r="B3" s="319" t="s">
        <v>1</v>
      </c>
      <c r="C3" s="319"/>
      <c r="D3" s="319"/>
      <c r="E3" s="322"/>
      <c r="F3" s="322"/>
      <c r="G3" s="322"/>
      <c r="H3" s="322"/>
      <c r="I3" s="322"/>
      <c r="J3" s="323"/>
    </row>
    <row r="4" spans="1:14" ht="17.25" thickTop="1" thickBot="1" x14ac:dyDescent="0.25">
      <c r="A4" s="1"/>
      <c r="B4" s="319" t="s">
        <v>2</v>
      </c>
      <c r="C4" s="319"/>
      <c r="D4" s="319"/>
      <c r="E4" s="325"/>
      <c r="F4" s="325"/>
      <c r="G4" s="326"/>
      <c r="H4" s="14" t="s">
        <v>3</v>
      </c>
      <c r="I4" s="327"/>
      <c r="J4" s="321"/>
    </row>
    <row r="5" spans="1:14" ht="17.25" thickTop="1" thickBot="1" x14ac:dyDescent="0.25">
      <c r="A5" s="1"/>
      <c r="B5" s="308" t="s">
        <v>24</v>
      </c>
      <c r="C5" s="308"/>
      <c r="D5" s="308"/>
      <c r="E5" s="310" t="s">
        <v>447</v>
      </c>
      <c r="F5" s="310"/>
      <c r="G5" s="310"/>
      <c r="H5" s="310"/>
      <c r="I5" s="310"/>
      <c r="J5" s="310"/>
    </row>
    <row r="6" spans="1:14" ht="16.5" thickTop="1" x14ac:dyDescent="0.2">
      <c r="A6" s="1"/>
      <c r="B6" s="7"/>
      <c r="C6" s="8"/>
      <c r="D6" s="8"/>
      <c r="E6" s="8"/>
      <c r="F6" s="8"/>
      <c r="G6" s="8"/>
      <c r="H6" s="8"/>
      <c r="I6" s="8"/>
      <c r="J6" s="8"/>
    </row>
    <row r="7" spans="1:14" s="188" customFormat="1" ht="43.5" customHeight="1" x14ac:dyDescent="0.2">
      <c r="A7" s="186" t="s">
        <v>446</v>
      </c>
      <c r="B7" s="186" t="s">
        <v>364</v>
      </c>
      <c r="C7" s="186" t="s">
        <v>365</v>
      </c>
      <c r="D7" s="186" t="s">
        <v>366</v>
      </c>
      <c r="E7" s="186" t="s">
        <v>440</v>
      </c>
      <c r="F7" s="186" t="s">
        <v>441</v>
      </c>
      <c r="G7" s="222" t="s">
        <v>442</v>
      </c>
      <c r="H7" s="186" t="s">
        <v>186</v>
      </c>
      <c r="I7" s="186" t="s">
        <v>367</v>
      </c>
      <c r="J7" s="12"/>
      <c r="K7" s="12"/>
    </row>
    <row r="8" spans="1:14" ht="41.25" customHeight="1" x14ac:dyDescent="0.2">
      <c r="A8" s="186" t="s">
        <v>449</v>
      </c>
      <c r="B8" s="186" t="s">
        <v>445</v>
      </c>
      <c r="C8" s="186" t="s">
        <v>55</v>
      </c>
      <c r="D8" s="187">
        <v>16</v>
      </c>
      <c r="E8" s="224">
        <v>0</v>
      </c>
      <c r="F8" s="185">
        <f>E8*D8</f>
        <v>0</v>
      </c>
      <c r="G8" s="223">
        <f>F8*1.1952</f>
        <v>0</v>
      </c>
      <c r="H8" s="185">
        <v>91677</v>
      </c>
      <c r="I8" s="185" t="s">
        <v>363</v>
      </c>
    </row>
    <row r="10" spans="1:14" ht="16.5" thickBot="1" x14ac:dyDescent="0.25"/>
    <row r="11" spans="1:14" ht="15" x14ac:dyDescent="0.2">
      <c r="A11" s="444" t="s">
        <v>426</v>
      </c>
      <c r="B11" s="445"/>
      <c r="C11" s="446"/>
      <c r="D11" s="209" t="s">
        <v>427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12.75" x14ac:dyDescent="0.2">
      <c r="A12" s="210" t="s">
        <v>428</v>
      </c>
      <c r="B12" s="211" t="s">
        <v>429</v>
      </c>
      <c r="C12" s="212">
        <v>0</v>
      </c>
      <c r="D12" s="447">
        <f>((((1+(C12/100))*(1+(C13/100))*(1+(C14/100))*(1+(C16/100)))/(1-(C15/100)))-1)*100</f>
        <v>0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2.75" x14ac:dyDescent="0.2">
      <c r="A13" s="210" t="s">
        <v>430</v>
      </c>
      <c r="B13" s="211" t="s">
        <v>431</v>
      </c>
      <c r="C13" s="212">
        <v>0</v>
      </c>
      <c r="D13" s="447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12.75" x14ac:dyDescent="0.2">
      <c r="A14" s="210" t="s">
        <v>432</v>
      </c>
      <c r="B14" s="211" t="s">
        <v>433</v>
      </c>
      <c r="C14" s="212">
        <v>0</v>
      </c>
      <c r="D14" s="447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2.75" x14ac:dyDescent="0.2">
      <c r="A15" s="210" t="s">
        <v>434</v>
      </c>
      <c r="B15" s="211" t="s">
        <v>63</v>
      </c>
      <c r="C15" s="212">
        <v>0</v>
      </c>
      <c r="D15" s="447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3.5" thickBot="1" x14ac:dyDescent="0.25">
      <c r="A16" s="213" t="s">
        <v>13</v>
      </c>
      <c r="B16" s="214" t="s">
        <v>435</v>
      </c>
      <c r="C16" s="215">
        <v>0</v>
      </c>
      <c r="D16" s="448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2.75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3.5" thickBot="1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12.75" x14ac:dyDescent="0.2">
      <c r="A19" s="216" t="s">
        <v>436</v>
      </c>
      <c r="B19" s="217">
        <v>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12.75" x14ac:dyDescent="0.2">
      <c r="A20" s="218" t="s">
        <v>437</v>
      </c>
      <c r="B20" s="219">
        <v>0.65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12.75" x14ac:dyDescent="0.2">
      <c r="A21" s="218" t="s">
        <v>438</v>
      </c>
      <c r="B21" s="219">
        <v>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thickBot="1" x14ac:dyDescent="0.3">
      <c r="A22" s="220" t="s">
        <v>439</v>
      </c>
      <c r="B22" s="221">
        <f>SUM(B19:B21)</f>
        <v>8.65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2.75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2.75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16.5" thickBot="1" x14ac:dyDescent="0.25">
      <c r="B25" s="449" t="s">
        <v>444</v>
      </c>
      <c r="C25" s="449"/>
      <c r="D25" s="449"/>
    </row>
    <row r="26" spans="1:14" ht="30.75" thickBot="1" x14ac:dyDescent="0.25">
      <c r="B26" s="189" t="s">
        <v>234</v>
      </c>
      <c r="C26" s="190" t="s">
        <v>368</v>
      </c>
      <c r="D26" s="191" t="s">
        <v>369</v>
      </c>
    </row>
    <row r="27" spans="1:14" ht="16.5" thickBot="1" x14ac:dyDescent="0.25">
      <c r="B27" s="441" t="s">
        <v>370</v>
      </c>
      <c r="C27" s="442"/>
      <c r="D27" s="442"/>
    </row>
    <row r="28" spans="1:14" ht="16.5" thickBot="1" x14ac:dyDescent="0.3">
      <c r="B28" s="192" t="s">
        <v>371</v>
      </c>
      <c r="C28" s="193" t="s">
        <v>49</v>
      </c>
      <c r="D28" s="194">
        <v>0</v>
      </c>
    </row>
    <row r="29" spans="1:14" ht="16.5" thickBot="1" x14ac:dyDescent="0.3">
      <c r="B29" s="192" t="s">
        <v>372</v>
      </c>
      <c r="C29" s="193" t="s">
        <v>373</v>
      </c>
      <c r="D29" s="194">
        <v>1.4999999999999999E-2</v>
      </c>
    </row>
    <row r="30" spans="1:14" ht="16.5" thickBot="1" x14ac:dyDescent="0.3">
      <c r="B30" s="192" t="s">
        <v>374</v>
      </c>
      <c r="C30" s="193" t="s">
        <v>375</v>
      </c>
      <c r="D30" s="194">
        <v>0.01</v>
      </c>
    </row>
    <row r="31" spans="1:14" ht="16.5" thickBot="1" x14ac:dyDescent="0.3">
      <c r="B31" s="192" t="s">
        <v>376</v>
      </c>
      <c r="C31" s="193" t="s">
        <v>52</v>
      </c>
      <c r="D31" s="194">
        <v>2E-3</v>
      </c>
    </row>
    <row r="32" spans="1:14" ht="16.5" thickBot="1" x14ac:dyDescent="0.3">
      <c r="B32" s="192" t="s">
        <v>377</v>
      </c>
      <c r="C32" s="193" t="s">
        <v>56</v>
      </c>
      <c r="D32" s="194">
        <v>6.0000000000000001E-3</v>
      </c>
    </row>
    <row r="33" spans="2:4" ht="16.5" thickBot="1" x14ac:dyDescent="0.3">
      <c r="B33" s="192" t="s">
        <v>378</v>
      </c>
      <c r="C33" s="193" t="s">
        <v>379</v>
      </c>
      <c r="D33" s="194">
        <v>2.5000000000000001E-2</v>
      </c>
    </row>
    <row r="34" spans="2:4" ht="16.5" thickBot="1" x14ac:dyDescent="0.3">
      <c r="B34" s="192" t="s">
        <v>380</v>
      </c>
      <c r="C34" s="193" t="s">
        <v>381</v>
      </c>
      <c r="D34" s="194">
        <v>0.03</v>
      </c>
    </row>
    <row r="35" spans="2:4" ht="16.5" thickBot="1" x14ac:dyDescent="0.3">
      <c r="B35" s="192" t="s">
        <v>382</v>
      </c>
      <c r="C35" s="193" t="s">
        <v>54</v>
      </c>
      <c r="D35" s="194">
        <v>0.08</v>
      </c>
    </row>
    <row r="36" spans="2:4" ht="16.5" thickBot="1" x14ac:dyDescent="0.3">
      <c r="B36" s="192" t="s">
        <v>383</v>
      </c>
      <c r="C36" s="193" t="s">
        <v>384</v>
      </c>
      <c r="D36" s="194">
        <v>0.01</v>
      </c>
    </row>
    <row r="37" spans="2:4" ht="16.5" thickBot="1" x14ac:dyDescent="0.3">
      <c r="B37" s="195" t="s">
        <v>30</v>
      </c>
      <c r="C37" s="196" t="s">
        <v>385</v>
      </c>
      <c r="D37" s="197">
        <f>SUM(D28:D36)</f>
        <v>0.17799999999999999</v>
      </c>
    </row>
    <row r="38" spans="2:4" ht="16.5" thickBot="1" x14ac:dyDescent="0.25">
      <c r="B38" s="441" t="s">
        <v>386</v>
      </c>
      <c r="C38" s="442"/>
      <c r="D38" s="442"/>
    </row>
    <row r="39" spans="2:4" ht="16.5" thickBot="1" x14ac:dyDescent="0.25">
      <c r="B39" s="198" t="s">
        <v>387</v>
      </c>
      <c r="C39" s="199" t="s">
        <v>388</v>
      </c>
      <c r="D39" s="200">
        <v>0.17960000000000001</v>
      </c>
    </row>
    <row r="40" spans="2:4" ht="16.5" thickBot="1" x14ac:dyDescent="0.25">
      <c r="B40" s="192" t="s">
        <v>389</v>
      </c>
      <c r="C40" s="193" t="s">
        <v>390</v>
      </c>
      <c r="D40" s="201">
        <v>4.53E-2</v>
      </c>
    </row>
    <row r="41" spans="2:4" ht="16.5" thickBot="1" x14ac:dyDescent="0.25">
      <c r="B41" s="192" t="s">
        <v>391</v>
      </c>
      <c r="C41" s="193" t="s">
        <v>392</v>
      </c>
      <c r="D41" s="201">
        <v>9.2999999999999992E-3</v>
      </c>
    </row>
    <row r="42" spans="2:4" ht="16.5" thickBot="1" x14ac:dyDescent="0.25">
      <c r="B42" s="192" t="s">
        <v>393</v>
      </c>
      <c r="C42" s="193" t="s">
        <v>128</v>
      </c>
      <c r="D42" s="201">
        <v>0.1115</v>
      </c>
    </row>
    <row r="43" spans="2:4" ht="16.5" thickBot="1" x14ac:dyDescent="0.25">
      <c r="B43" s="192" t="s">
        <v>394</v>
      </c>
      <c r="C43" s="193" t="s">
        <v>395</v>
      </c>
      <c r="D43" s="201">
        <v>8.9999999999999998E-4</v>
      </c>
    </row>
    <row r="44" spans="2:4" ht="16.5" thickBot="1" x14ac:dyDescent="0.25">
      <c r="B44" s="192" t="s">
        <v>396</v>
      </c>
      <c r="C44" s="202" t="s">
        <v>397</v>
      </c>
      <c r="D44" s="201">
        <v>7.4000000000000003E-3</v>
      </c>
    </row>
    <row r="45" spans="2:4" ht="16.5" thickBot="1" x14ac:dyDescent="0.25">
      <c r="B45" s="192" t="s">
        <v>398</v>
      </c>
      <c r="C45" s="193" t="s">
        <v>399</v>
      </c>
      <c r="D45" s="201">
        <v>1.3100000000000001E-2</v>
      </c>
    </row>
    <row r="46" spans="2:4" ht="16.5" thickBot="1" x14ac:dyDescent="0.3">
      <c r="B46" s="192" t="s">
        <v>400</v>
      </c>
      <c r="C46" s="202" t="s">
        <v>401</v>
      </c>
      <c r="D46" s="194">
        <v>1.2999999999999999E-3</v>
      </c>
    </row>
    <row r="47" spans="2:4" ht="16.5" thickBot="1" x14ac:dyDescent="0.3">
      <c r="B47" s="192" t="s">
        <v>402</v>
      </c>
      <c r="C47" s="202" t="s">
        <v>403</v>
      </c>
      <c r="D47" s="194">
        <v>0.1346</v>
      </c>
    </row>
    <row r="48" spans="2:4" ht="16.5" thickBot="1" x14ac:dyDescent="0.3">
      <c r="B48" s="192" t="s">
        <v>404</v>
      </c>
      <c r="C48" s="202" t="s">
        <v>405</v>
      </c>
      <c r="D48" s="194">
        <v>2.9999999999999997E-4</v>
      </c>
    </row>
    <row r="49" spans="2:4" ht="60.75" thickBot="1" x14ac:dyDescent="0.3">
      <c r="B49" s="195" t="s">
        <v>31</v>
      </c>
      <c r="C49" s="203" t="s">
        <v>406</v>
      </c>
      <c r="D49" s="197">
        <f>SUM(D39:D48)</f>
        <v>0.50330000000000008</v>
      </c>
    </row>
    <row r="50" spans="2:4" ht="16.5" thickBot="1" x14ac:dyDescent="0.25">
      <c r="B50" s="441" t="s">
        <v>407</v>
      </c>
      <c r="C50" s="442"/>
      <c r="D50" s="442"/>
    </row>
    <row r="51" spans="2:4" ht="16.5" thickBot="1" x14ac:dyDescent="0.25">
      <c r="B51" s="192" t="s">
        <v>408</v>
      </c>
      <c r="C51" s="202" t="s">
        <v>173</v>
      </c>
      <c r="D51" s="201">
        <v>8.6199999999999999E-2</v>
      </c>
    </row>
    <row r="52" spans="2:4" ht="16.5" thickBot="1" x14ac:dyDescent="0.25">
      <c r="B52" s="192" t="s">
        <v>409</v>
      </c>
      <c r="C52" s="202" t="s">
        <v>410</v>
      </c>
      <c r="D52" s="201">
        <v>2E-3</v>
      </c>
    </row>
    <row r="53" spans="2:4" ht="16.5" thickBot="1" x14ac:dyDescent="0.3">
      <c r="B53" s="192" t="s">
        <v>411</v>
      </c>
      <c r="C53" s="202" t="s">
        <v>412</v>
      </c>
      <c r="D53" s="194">
        <v>9.7000000000000003E-3</v>
      </c>
    </row>
    <row r="54" spans="2:4" ht="16.5" thickBot="1" x14ac:dyDescent="0.3">
      <c r="B54" s="192" t="s">
        <v>413</v>
      </c>
      <c r="C54" s="202" t="s">
        <v>414</v>
      </c>
      <c r="D54" s="194">
        <v>5.1999999999999998E-2</v>
      </c>
    </row>
    <row r="55" spans="2:4" ht="16.5" thickBot="1" x14ac:dyDescent="0.3">
      <c r="B55" s="192" t="s">
        <v>415</v>
      </c>
      <c r="C55" s="202" t="s">
        <v>416</v>
      </c>
      <c r="D55" s="194">
        <v>7.1999999999999998E-3</v>
      </c>
    </row>
    <row r="56" spans="2:4" ht="60.75" thickBot="1" x14ac:dyDescent="0.3">
      <c r="B56" s="195" t="s">
        <v>34</v>
      </c>
      <c r="C56" s="203" t="s">
        <v>417</v>
      </c>
      <c r="D56" s="197">
        <f>SUM(D51:D55)</f>
        <v>0.15710000000000002</v>
      </c>
    </row>
    <row r="57" spans="2:4" ht="16.5" thickBot="1" x14ac:dyDescent="0.25">
      <c r="B57" s="441" t="s">
        <v>418</v>
      </c>
      <c r="C57" s="442"/>
      <c r="D57" s="442"/>
    </row>
    <row r="58" spans="2:4" ht="16.5" thickBot="1" x14ac:dyDescent="0.25">
      <c r="B58" s="192" t="s">
        <v>419</v>
      </c>
      <c r="C58" s="193" t="s">
        <v>420</v>
      </c>
      <c r="D58" s="201">
        <v>8.9599999999999999E-2</v>
      </c>
    </row>
    <row r="59" spans="2:4" ht="75.75" thickBot="1" x14ac:dyDescent="0.3">
      <c r="B59" s="192" t="s">
        <v>421</v>
      </c>
      <c r="C59" s="204" t="s">
        <v>422</v>
      </c>
      <c r="D59" s="194">
        <v>7.3000000000000001E-3</v>
      </c>
    </row>
    <row r="60" spans="2:4" ht="16.5" thickBot="1" x14ac:dyDescent="0.3">
      <c r="B60" s="195" t="s">
        <v>39</v>
      </c>
      <c r="C60" s="196" t="s">
        <v>423</v>
      </c>
      <c r="D60" s="197">
        <f>SUM(D58:D59)</f>
        <v>9.69E-2</v>
      </c>
    </row>
    <row r="61" spans="2:4" ht="16.5" thickBot="1" x14ac:dyDescent="0.3">
      <c r="B61" s="205"/>
      <c r="C61" s="206" t="s">
        <v>424</v>
      </c>
      <c r="D61" s="207">
        <f>D37+D49+D56+D60</f>
        <v>0.93530000000000002</v>
      </c>
    </row>
    <row r="62" spans="2:4" x14ac:dyDescent="0.25">
      <c r="B62" s="443" t="s">
        <v>425</v>
      </c>
      <c r="C62" s="443"/>
      <c r="D62" s="208"/>
    </row>
  </sheetData>
  <mergeCells count="18">
    <mergeCell ref="B4:D4"/>
    <mergeCell ref="E4:G4"/>
    <mergeCell ref="I4:J4"/>
    <mergeCell ref="B1:J1"/>
    <mergeCell ref="B2:D2"/>
    <mergeCell ref="E2:J2"/>
    <mergeCell ref="B3:D3"/>
    <mergeCell ref="E3:J3"/>
    <mergeCell ref="E5:J5"/>
    <mergeCell ref="A11:C11"/>
    <mergeCell ref="D12:D16"/>
    <mergeCell ref="B25:D25"/>
    <mergeCell ref="B27:D27"/>
    <mergeCell ref="B38:D38"/>
    <mergeCell ref="B50:D50"/>
    <mergeCell ref="B57:D57"/>
    <mergeCell ref="B62:C62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62"/>
  <sheetViews>
    <sheetView workbookViewId="0">
      <selection activeCell="C17" sqref="C17"/>
    </sheetView>
  </sheetViews>
  <sheetFormatPr defaultRowHeight="15.75" x14ac:dyDescent="0.2"/>
  <cols>
    <col min="1" max="1" width="21.28515625" style="12" customWidth="1"/>
    <col min="2" max="2" width="37" style="12" customWidth="1"/>
    <col min="3" max="3" width="24.28515625" style="12" customWidth="1"/>
    <col min="4" max="14" width="12.42578125" style="12" customWidth="1"/>
    <col min="15" max="16384" width="9.140625" style="85"/>
  </cols>
  <sheetData>
    <row r="1" spans="1:14" ht="17.25" thickTop="1" thickBot="1" x14ac:dyDescent="0.25">
      <c r="A1" s="1"/>
      <c r="B1" s="318" t="s">
        <v>23</v>
      </c>
      <c r="C1" s="318"/>
      <c r="D1" s="318"/>
      <c r="E1" s="318"/>
      <c r="F1" s="318"/>
      <c r="G1" s="318"/>
      <c r="H1" s="318"/>
      <c r="I1" s="318"/>
      <c r="J1" s="317"/>
    </row>
    <row r="2" spans="1:14" ht="17.25" thickTop="1" thickBot="1" x14ac:dyDescent="0.25">
      <c r="A2" s="1"/>
      <c r="B2" s="319" t="s">
        <v>0</v>
      </c>
      <c r="C2" s="319"/>
      <c r="D2" s="319"/>
      <c r="E2" s="320"/>
      <c r="F2" s="320"/>
      <c r="G2" s="320"/>
      <c r="H2" s="320"/>
      <c r="I2" s="320"/>
      <c r="J2" s="321"/>
    </row>
    <row r="3" spans="1:14" ht="17.25" thickTop="1" thickBot="1" x14ac:dyDescent="0.25">
      <c r="A3" s="1"/>
      <c r="B3" s="319" t="s">
        <v>1</v>
      </c>
      <c r="C3" s="319"/>
      <c r="D3" s="319"/>
      <c r="E3" s="322"/>
      <c r="F3" s="322"/>
      <c r="G3" s="322"/>
      <c r="H3" s="322"/>
      <c r="I3" s="322"/>
      <c r="J3" s="323"/>
    </row>
    <row r="4" spans="1:14" ht="17.25" thickTop="1" thickBot="1" x14ac:dyDescent="0.25">
      <c r="A4" s="1"/>
      <c r="B4" s="319" t="s">
        <v>2</v>
      </c>
      <c r="C4" s="319"/>
      <c r="D4" s="319"/>
      <c r="E4" s="325"/>
      <c r="F4" s="325"/>
      <c r="G4" s="326"/>
      <c r="H4" s="14" t="s">
        <v>3</v>
      </c>
      <c r="I4" s="327"/>
      <c r="J4" s="321"/>
    </row>
    <row r="5" spans="1:14" ht="17.25" thickTop="1" thickBot="1" x14ac:dyDescent="0.25">
      <c r="A5" s="1"/>
      <c r="B5" s="308" t="s">
        <v>24</v>
      </c>
      <c r="C5" s="308"/>
      <c r="D5" s="308"/>
      <c r="E5" s="310" t="s">
        <v>450</v>
      </c>
      <c r="F5" s="310"/>
      <c r="G5" s="310"/>
      <c r="H5" s="310"/>
      <c r="I5" s="310"/>
      <c r="J5" s="310"/>
    </row>
    <row r="6" spans="1:14" ht="16.5" thickTop="1" x14ac:dyDescent="0.2">
      <c r="A6" s="1"/>
      <c r="B6" s="7"/>
      <c r="C6" s="8"/>
      <c r="D6" s="8"/>
      <c r="E6" s="8"/>
      <c r="F6" s="8"/>
      <c r="G6" s="8"/>
      <c r="H6" s="8"/>
      <c r="I6" s="8"/>
      <c r="J6" s="8"/>
    </row>
    <row r="7" spans="1:14" s="188" customFormat="1" ht="43.5" customHeight="1" x14ac:dyDescent="0.2">
      <c r="A7" s="186" t="s">
        <v>176</v>
      </c>
      <c r="B7" s="186" t="s">
        <v>364</v>
      </c>
      <c r="C7" s="186" t="s">
        <v>365</v>
      </c>
      <c r="D7" s="186" t="s">
        <v>366</v>
      </c>
      <c r="E7" s="186" t="s">
        <v>440</v>
      </c>
      <c r="F7" s="186" t="s">
        <v>441</v>
      </c>
      <c r="G7" s="222" t="s">
        <v>442</v>
      </c>
      <c r="H7" s="186" t="s">
        <v>186</v>
      </c>
      <c r="I7" s="186" t="s">
        <v>367</v>
      </c>
      <c r="J7" s="12"/>
      <c r="K7" s="12"/>
    </row>
    <row r="8" spans="1:14" ht="25.5" x14ac:dyDescent="0.2">
      <c r="A8" s="186" t="s">
        <v>168</v>
      </c>
      <c r="B8" s="186" t="s">
        <v>443</v>
      </c>
      <c r="C8" s="186" t="s">
        <v>55</v>
      </c>
      <c r="D8" s="187">
        <v>8</v>
      </c>
      <c r="E8" s="185">
        <v>0</v>
      </c>
      <c r="F8" s="185">
        <f>E8*D8</f>
        <v>0</v>
      </c>
      <c r="G8" s="223">
        <f>F8*1.1952</f>
        <v>0</v>
      </c>
      <c r="H8" s="185">
        <v>90777</v>
      </c>
      <c r="I8" s="185" t="s">
        <v>363</v>
      </c>
    </row>
    <row r="10" spans="1:14" ht="16.5" thickBot="1" x14ac:dyDescent="0.25"/>
    <row r="11" spans="1:14" ht="15" x14ac:dyDescent="0.2">
      <c r="A11" s="444" t="s">
        <v>426</v>
      </c>
      <c r="B11" s="445"/>
      <c r="C11" s="446"/>
      <c r="D11" s="209" t="s">
        <v>427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12.75" x14ac:dyDescent="0.2">
      <c r="A12" s="210" t="s">
        <v>428</v>
      </c>
      <c r="B12" s="211" t="s">
        <v>429</v>
      </c>
      <c r="C12" s="212">
        <v>0</v>
      </c>
      <c r="D12" s="447">
        <f>((((1+(C12/100))*(1+(C13/100))*(1+(C14/100))*(1+(C16/100)))/(1-(C15/100)))-1)*100</f>
        <v>0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2.75" x14ac:dyDescent="0.2">
      <c r="A13" s="210" t="s">
        <v>430</v>
      </c>
      <c r="B13" s="211" t="s">
        <v>431</v>
      </c>
      <c r="C13" s="212">
        <v>0</v>
      </c>
      <c r="D13" s="447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12.75" x14ac:dyDescent="0.2">
      <c r="A14" s="210" t="s">
        <v>432</v>
      </c>
      <c r="B14" s="211" t="s">
        <v>433</v>
      </c>
      <c r="C14" s="212">
        <v>0</v>
      </c>
      <c r="D14" s="447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2.75" x14ac:dyDescent="0.2">
      <c r="A15" s="210" t="s">
        <v>434</v>
      </c>
      <c r="B15" s="211" t="s">
        <v>63</v>
      </c>
      <c r="C15" s="212">
        <v>0</v>
      </c>
      <c r="D15" s="447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3.5" thickBot="1" x14ac:dyDescent="0.25">
      <c r="A16" s="213" t="s">
        <v>13</v>
      </c>
      <c r="B16" s="214" t="s">
        <v>435</v>
      </c>
      <c r="C16" s="215">
        <v>0</v>
      </c>
      <c r="D16" s="448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2.75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3.5" thickBot="1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12.75" x14ac:dyDescent="0.2">
      <c r="A19" s="216" t="s">
        <v>436</v>
      </c>
      <c r="B19" s="217">
        <v>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12.75" x14ac:dyDescent="0.2">
      <c r="A20" s="218" t="s">
        <v>437</v>
      </c>
      <c r="B20" s="219">
        <v>0.65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12.75" x14ac:dyDescent="0.2">
      <c r="A21" s="218" t="s">
        <v>438</v>
      </c>
      <c r="B21" s="219">
        <v>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thickBot="1" x14ac:dyDescent="0.3">
      <c r="A22" s="220" t="s">
        <v>439</v>
      </c>
      <c r="B22" s="221">
        <f>SUM(B19:B21)</f>
        <v>8.65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2.75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2.75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16.5" thickBot="1" x14ac:dyDescent="0.25">
      <c r="B25" s="449" t="s">
        <v>444</v>
      </c>
      <c r="C25" s="449"/>
      <c r="D25" s="449"/>
    </row>
    <row r="26" spans="1:14" ht="30.75" thickBot="1" x14ac:dyDescent="0.25">
      <c r="B26" s="189" t="s">
        <v>234</v>
      </c>
      <c r="C26" s="190" t="s">
        <v>368</v>
      </c>
      <c r="D26" s="191" t="s">
        <v>369</v>
      </c>
    </row>
    <row r="27" spans="1:14" ht="16.5" thickBot="1" x14ac:dyDescent="0.25">
      <c r="B27" s="441" t="s">
        <v>370</v>
      </c>
      <c r="C27" s="442"/>
      <c r="D27" s="442"/>
    </row>
    <row r="28" spans="1:14" ht="16.5" thickBot="1" x14ac:dyDescent="0.3">
      <c r="B28" s="192" t="s">
        <v>371</v>
      </c>
      <c r="C28" s="193" t="s">
        <v>49</v>
      </c>
      <c r="D28" s="194">
        <v>0</v>
      </c>
    </row>
    <row r="29" spans="1:14" ht="16.5" thickBot="1" x14ac:dyDescent="0.3">
      <c r="B29" s="192" t="s">
        <v>372</v>
      </c>
      <c r="C29" s="193" t="s">
        <v>373</v>
      </c>
      <c r="D29" s="194">
        <v>1.4999999999999999E-2</v>
      </c>
    </row>
    <row r="30" spans="1:14" ht="16.5" thickBot="1" x14ac:dyDescent="0.3">
      <c r="B30" s="192" t="s">
        <v>374</v>
      </c>
      <c r="C30" s="193" t="s">
        <v>375</v>
      </c>
      <c r="D30" s="194">
        <v>0.01</v>
      </c>
    </row>
    <row r="31" spans="1:14" ht="16.5" thickBot="1" x14ac:dyDescent="0.3">
      <c r="B31" s="192" t="s">
        <v>376</v>
      </c>
      <c r="C31" s="193" t="s">
        <v>52</v>
      </c>
      <c r="D31" s="194">
        <v>2E-3</v>
      </c>
    </row>
    <row r="32" spans="1:14" ht="16.5" thickBot="1" x14ac:dyDescent="0.3">
      <c r="B32" s="192" t="s">
        <v>377</v>
      </c>
      <c r="C32" s="193" t="s">
        <v>56</v>
      </c>
      <c r="D32" s="194">
        <v>6.0000000000000001E-3</v>
      </c>
    </row>
    <row r="33" spans="2:4" ht="16.5" thickBot="1" x14ac:dyDescent="0.3">
      <c r="B33" s="192" t="s">
        <v>378</v>
      </c>
      <c r="C33" s="193" t="s">
        <v>379</v>
      </c>
      <c r="D33" s="194">
        <v>2.5000000000000001E-2</v>
      </c>
    </row>
    <row r="34" spans="2:4" ht="16.5" thickBot="1" x14ac:dyDescent="0.3">
      <c r="B34" s="192" t="s">
        <v>380</v>
      </c>
      <c r="C34" s="193" t="s">
        <v>381</v>
      </c>
      <c r="D34" s="194">
        <v>0.03</v>
      </c>
    </row>
    <row r="35" spans="2:4" ht="16.5" thickBot="1" x14ac:dyDescent="0.3">
      <c r="B35" s="192" t="s">
        <v>382</v>
      </c>
      <c r="C35" s="193" t="s">
        <v>54</v>
      </c>
      <c r="D35" s="194">
        <v>0.08</v>
      </c>
    </row>
    <row r="36" spans="2:4" ht="16.5" thickBot="1" x14ac:dyDescent="0.3">
      <c r="B36" s="192" t="s">
        <v>383</v>
      </c>
      <c r="C36" s="193" t="s">
        <v>384</v>
      </c>
      <c r="D36" s="194">
        <v>0.01</v>
      </c>
    </row>
    <row r="37" spans="2:4" ht="16.5" thickBot="1" x14ac:dyDescent="0.3">
      <c r="B37" s="195" t="s">
        <v>30</v>
      </c>
      <c r="C37" s="196" t="s">
        <v>385</v>
      </c>
      <c r="D37" s="197">
        <f>SUM(D28:D36)</f>
        <v>0.17799999999999999</v>
      </c>
    </row>
    <row r="38" spans="2:4" ht="16.5" thickBot="1" x14ac:dyDescent="0.25">
      <c r="B38" s="441" t="s">
        <v>386</v>
      </c>
      <c r="C38" s="442"/>
      <c r="D38" s="442"/>
    </row>
    <row r="39" spans="2:4" ht="16.5" thickBot="1" x14ac:dyDescent="0.25">
      <c r="B39" s="198" t="s">
        <v>387</v>
      </c>
      <c r="C39" s="199" t="s">
        <v>388</v>
      </c>
      <c r="D39" s="200">
        <v>0.17960000000000001</v>
      </c>
    </row>
    <row r="40" spans="2:4" ht="16.5" thickBot="1" x14ac:dyDescent="0.25">
      <c r="B40" s="192" t="s">
        <v>389</v>
      </c>
      <c r="C40" s="193" t="s">
        <v>390</v>
      </c>
      <c r="D40" s="201">
        <v>4.53E-2</v>
      </c>
    </row>
    <row r="41" spans="2:4" ht="16.5" thickBot="1" x14ac:dyDescent="0.25">
      <c r="B41" s="192" t="s">
        <v>391</v>
      </c>
      <c r="C41" s="193" t="s">
        <v>392</v>
      </c>
      <c r="D41" s="201">
        <v>9.2999999999999992E-3</v>
      </c>
    </row>
    <row r="42" spans="2:4" ht="16.5" thickBot="1" x14ac:dyDescent="0.25">
      <c r="B42" s="192" t="s">
        <v>393</v>
      </c>
      <c r="C42" s="193" t="s">
        <v>128</v>
      </c>
      <c r="D42" s="201">
        <v>0.1115</v>
      </c>
    </row>
    <row r="43" spans="2:4" ht="16.5" thickBot="1" x14ac:dyDescent="0.25">
      <c r="B43" s="192" t="s">
        <v>394</v>
      </c>
      <c r="C43" s="193" t="s">
        <v>395</v>
      </c>
      <c r="D43" s="201">
        <v>8.9999999999999998E-4</v>
      </c>
    </row>
    <row r="44" spans="2:4" ht="16.5" thickBot="1" x14ac:dyDescent="0.25">
      <c r="B44" s="192" t="s">
        <v>396</v>
      </c>
      <c r="C44" s="202" t="s">
        <v>397</v>
      </c>
      <c r="D44" s="201">
        <v>7.4000000000000003E-3</v>
      </c>
    </row>
    <row r="45" spans="2:4" ht="16.5" thickBot="1" x14ac:dyDescent="0.25">
      <c r="B45" s="192" t="s">
        <v>398</v>
      </c>
      <c r="C45" s="193" t="s">
        <v>399</v>
      </c>
      <c r="D45" s="201">
        <v>1.3100000000000001E-2</v>
      </c>
    </row>
    <row r="46" spans="2:4" ht="16.5" thickBot="1" x14ac:dyDescent="0.3">
      <c r="B46" s="192" t="s">
        <v>400</v>
      </c>
      <c r="C46" s="202" t="s">
        <v>401</v>
      </c>
      <c r="D46" s="194">
        <v>1.2999999999999999E-3</v>
      </c>
    </row>
    <row r="47" spans="2:4" ht="16.5" thickBot="1" x14ac:dyDescent="0.3">
      <c r="B47" s="192" t="s">
        <v>402</v>
      </c>
      <c r="C47" s="202" t="s">
        <v>403</v>
      </c>
      <c r="D47" s="194">
        <v>0.1346</v>
      </c>
    </row>
    <row r="48" spans="2:4" ht="16.5" thickBot="1" x14ac:dyDescent="0.3">
      <c r="B48" s="192" t="s">
        <v>404</v>
      </c>
      <c r="C48" s="202" t="s">
        <v>405</v>
      </c>
      <c r="D48" s="194">
        <v>2.9999999999999997E-4</v>
      </c>
    </row>
    <row r="49" spans="2:4" ht="60.75" thickBot="1" x14ac:dyDescent="0.3">
      <c r="B49" s="195" t="s">
        <v>31</v>
      </c>
      <c r="C49" s="203" t="s">
        <v>406</v>
      </c>
      <c r="D49" s="197">
        <f>SUM(D39:D48)</f>
        <v>0.50330000000000008</v>
      </c>
    </row>
    <row r="50" spans="2:4" ht="16.5" thickBot="1" x14ac:dyDescent="0.25">
      <c r="B50" s="441" t="s">
        <v>407</v>
      </c>
      <c r="C50" s="442"/>
      <c r="D50" s="442"/>
    </row>
    <row r="51" spans="2:4" ht="16.5" thickBot="1" x14ac:dyDescent="0.25">
      <c r="B51" s="192" t="s">
        <v>408</v>
      </c>
      <c r="C51" s="202" t="s">
        <v>173</v>
      </c>
      <c r="D51" s="201">
        <v>8.6199999999999999E-2</v>
      </c>
    </row>
    <row r="52" spans="2:4" ht="16.5" thickBot="1" x14ac:dyDescent="0.25">
      <c r="B52" s="192" t="s">
        <v>409</v>
      </c>
      <c r="C52" s="202" t="s">
        <v>410</v>
      </c>
      <c r="D52" s="201">
        <v>2E-3</v>
      </c>
    </row>
    <row r="53" spans="2:4" ht="16.5" thickBot="1" x14ac:dyDescent="0.3">
      <c r="B53" s="192" t="s">
        <v>411</v>
      </c>
      <c r="C53" s="202" t="s">
        <v>412</v>
      </c>
      <c r="D53" s="194">
        <v>9.7000000000000003E-3</v>
      </c>
    </row>
    <row r="54" spans="2:4" ht="16.5" thickBot="1" x14ac:dyDescent="0.3">
      <c r="B54" s="192" t="s">
        <v>413</v>
      </c>
      <c r="C54" s="202" t="s">
        <v>414</v>
      </c>
      <c r="D54" s="194">
        <v>5.1999999999999998E-2</v>
      </c>
    </row>
    <row r="55" spans="2:4" ht="16.5" thickBot="1" x14ac:dyDescent="0.3">
      <c r="B55" s="192" t="s">
        <v>415</v>
      </c>
      <c r="C55" s="202" t="s">
        <v>416</v>
      </c>
      <c r="D55" s="194">
        <v>7.1999999999999998E-3</v>
      </c>
    </row>
    <row r="56" spans="2:4" ht="60.75" thickBot="1" x14ac:dyDescent="0.3">
      <c r="B56" s="195" t="s">
        <v>34</v>
      </c>
      <c r="C56" s="203" t="s">
        <v>417</v>
      </c>
      <c r="D56" s="197">
        <f>SUM(D51:D55)</f>
        <v>0.15710000000000002</v>
      </c>
    </row>
    <row r="57" spans="2:4" ht="16.5" thickBot="1" x14ac:dyDescent="0.25">
      <c r="B57" s="441" t="s">
        <v>418</v>
      </c>
      <c r="C57" s="442"/>
      <c r="D57" s="442"/>
    </row>
    <row r="58" spans="2:4" ht="16.5" thickBot="1" x14ac:dyDescent="0.25">
      <c r="B58" s="192" t="s">
        <v>419</v>
      </c>
      <c r="C58" s="193" t="s">
        <v>420</v>
      </c>
      <c r="D58" s="201">
        <v>8.9599999999999999E-2</v>
      </c>
    </row>
    <row r="59" spans="2:4" ht="75.75" thickBot="1" x14ac:dyDescent="0.3">
      <c r="B59" s="192" t="s">
        <v>421</v>
      </c>
      <c r="C59" s="204" t="s">
        <v>422</v>
      </c>
      <c r="D59" s="194">
        <v>7.3000000000000001E-3</v>
      </c>
    </row>
    <row r="60" spans="2:4" ht="16.5" thickBot="1" x14ac:dyDescent="0.3">
      <c r="B60" s="195" t="s">
        <v>39</v>
      </c>
      <c r="C60" s="196" t="s">
        <v>423</v>
      </c>
      <c r="D60" s="197">
        <f>SUM(D58:D59)</f>
        <v>9.69E-2</v>
      </c>
    </row>
    <row r="61" spans="2:4" ht="16.5" thickBot="1" x14ac:dyDescent="0.3">
      <c r="B61" s="205"/>
      <c r="C61" s="206" t="s">
        <v>424</v>
      </c>
      <c r="D61" s="207">
        <f>D37+D49+D56+D60</f>
        <v>0.93530000000000002</v>
      </c>
    </row>
    <row r="62" spans="2:4" x14ac:dyDescent="0.25">
      <c r="B62" s="443" t="s">
        <v>425</v>
      </c>
      <c r="C62" s="443"/>
      <c r="D62" s="208"/>
    </row>
  </sheetData>
  <mergeCells count="18">
    <mergeCell ref="B4:D4"/>
    <mergeCell ref="E4:G4"/>
    <mergeCell ref="I4:J4"/>
    <mergeCell ref="B1:J1"/>
    <mergeCell ref="B2:D2"/>
    <mergeCell ref="E2:J2"/>
    <mergeCell ref="B3:D3"/>
    <mergeCell ref="E3:J3"/>
    <mergeCell ref="E5:J5"/>
    <mergeCell ref="A11:C11"/>
    <mergeCell ref="D12:D16"/>
    <mergeCell ref="B25:D25"/>
    <mergeCell ref="B27:D27"/>
    <mergeCell ref="B38:D38"/>
    <mergeCell ref="B50:D50"/>
    <mergeCell ref="B57:D57"/>
    <mergeCell ref="B62:C62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62"/>
  <sheetViews>
    <sheetView workbookViewId="0">
      <selection activeCell="C17" sqref="C17"/>
    </sheetView>
  </sheetViews>
  <sheetFormatPr defaultRowHeight="15.75" x14ac:dyDescent="0.2"/>
  <cols>
    <col min="1" max="1" width="19.85546875" style="12" customWidth="1"/>
    <col min="2" max="2" width="37" style="12" customWidth="1"/>
    <col min="3" max="3" width="24.28515625" style="12" customWidth="1"/>
    <col min="4" max="14" width="12.42578125" style="12" customWidth="1"/>
    <col min="15" max="16384" width="9.140625" style="85"/>
  </cols>
  <sheetData>
    <row r="1" spans="1:14" ht="17.25" thickTop="1" thickBot="1" x14ac:dyDescent="0.25">
      <c r="A1" s="1"/>
      <c r="B1" s="318" t="s">
        <v>23</v>
      </c>
      <c r="C1" s="318"/>
      <c r="D1" s="318"/>
      <c r="E1" s="318"/>
      <c r="F1" s="318"/>
      <c r="G1" s="318"/>
      <c r="H1" s="318"/>
      <c r="I1" s="318"/>
      <c r="J1" s="317"/>
    </row>
    <row r="2" spans="1:14" ht="17.25" thickTop="1" thickBot="1" x14ac:dyDescent="0.25">
      <c r="A2" s="1"/>
      <c r="B2" s="319" t="s">
        <v>0</v>
      </c>
      <c r="C2" s="319"/>
      <c r="D2" s="319"/>
      <c r="E2" s="320"/>
      <c r="F2" s="320"/>
      <c r="G2" s="320"/>
      <c r="H2" s="320"/>
      <c r="I2" s="320"/>
      <c r="J2" s="321"/>
    </row>
    <row r="3" spans="1:14" ht="17.25" thickTop="1" thickBot="1" x14ac:dyDescent="0.25">
      <c r="A3" s="1"/>
      <c r="B3" s="319" t="s">
        <v>1</v>
      </c>
      <c r="C3" s="319"/>
      <c r="D3" s="319"/>
      <c r="E3" s="322"/>
      <c r="F3" s="322"/>
      <c r="G3" s="322"/>
      <c r="H3" s="322"/>
      <c r="I3" s="322"/>
      <c r="J3" s="323"/>
    </row>
    <row r="4" spans="1:14" ht="17.25" thickTop="1" thickBot="1" x14ac:dyDescent="0.25">
      <c r="A4" s="1"/>
      <c r="B4" s="319" t="s">
        <v>2</v>
      </c>
      <c r="C4" s="319"/>
      <c r="D4" s="319"/>
      <c r="E4" s="325"/>
      <c r="F4" s="325"/>
      <c r="G4" s="326"/>
      <c r="H4" s="14" t="s">
        <v>3</v>
      </c>
      <c r="I4" s="327"/>
      <c r="J4" s="321"/>
    </row>
    <row r="5" spans="1:14" ht="17.25" thickTop="1" thickBot="1" x14ac:dyDescent="0.25">
      <c r="A5" s="1"/>
      <c r="B5" s="308" t="s">
        <v>24</v>
      </c>
      <c r="C5" s="308"/>
      <c r="D5" s="308"/>
      <c r="E5" s="310" t="s">
        <v>451</v>
      </c>
      <c r="F5" s="310"/>
      <c r="G5" s="310"/>
      <c r="H5" s="310"/>
      <c r="I5" s="310"/>
      <c r="J5" s="310"/>
    </row>
    <row r="6" spans="1:14" ht="16.5" thickTop="1" x14ac:dyDescent="0.2">
      <c r="A6" s="1"/>
      <c r="B6" s="7"/>
      <c r="C6" s="8"/>
      <c r="D6" s="8"/>
      <c r="E6" s="8"/>
      <c r="F6" s="8"/>
      <c r="G6" s="8"/>
      <c r="H6" s="8"/>
      <c r="I6" s="8"/>
      <c r="J6" s="8"/>
    </row>
    <row r="7" spans="1:14" s="188" customFormat="1" ht="43.5" customHeight="1" x14ac:dyDescent="0.2">
      <c r="A7" s="186" t="s">
        <v>446</v>
      </c>
      <c r="B7" s="186" t="s">
        <v>364</v>
      </c>
      <c r="C7" s="186" t="s">
        <v>365</v>
      </c>
      <c r="D7" s="186" t="s">
        <v>366</v>
      </c>
      <c r="E7" s="186" t="s">
        <v>440</v>
      </c>
      <c r="F7" s="186" t="s">
        <v>441</v>
      </c>
      <c r="G7" s="222" t="s">
        <v>442</v>
      </c>
      <c r="H7" s="186" t="s">
        <v>186</v>
      </c>
      <c r="I7" s="186" t="s">
        <v>367</v>
      </c>
      <c r="J7" s="12"/>
      <c r="K7" s="12"/>
    </row>
    <row r="8" spans="1:14" ht="41.25" customHeight="1" x14ac:dyDescent="0.2">
      <c r="A8" s="186" t="s">
        <v>168</v>
      </c>
      <c r="B8" s="186" t="s">
        <v>445</v>
      </c>
      <c r="C8" s="186" t="s">
        <v>55</v>
      </c>
      <c r="D8" s="187">
        <v>8</v>
      </c>
      <c r="E8" s="224">
        <v>0</v>
      </c>
      <c r="F8" s="185">
        <f>E8*D8</f>
        <v>0</v>
      </c>
      <c r="G8" s="223">
        <f>F8*1.1952</f>
        <v>0</v>
      </c>
      <c r="H8" s="185">
        <v>91677</v>
      </c>
      <c r="I8" s="185" t="s">
        <v>363</v>
      </c>
    </row>
    <row r="10" spans="1:14" ht="16.5" thickBot="1" x14ac:dyDescent="0.25"/>
    <row r="11" spans="1:14" ht="15" x14ac:dyDescent="0.2">
      <c r="A11" s="444" t="s">
        <v>426</v>
      </c>
      <c r="B11" s="445"/>
      <c r="C11" s="446"/>
      <c r="D11" s="209" t="s">
        <v>427</v>
      </c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2" spans="1:14" ht="12.75" x14ac:dyDescent="0.2">
      <c r="A12" s="210" t="s">
        <v>428</v>
      </c>
      <c r="B12" s="211" t="s">
        <v>429</v>
      </c>
      <c r="C12" s="212">
        <v>0</v>
      </c>
      <c r="D12" s="447">
        <f>((((1+(C12/100))*(1+(C13/100))*(1+(C14/100))*(1+(C16/100)))/(1-(C15/100)))-1)*100</f>
        <v>0</v>
      </c>
      <c r="E12" s="85"/>
      <c r="F12" s="85"/>
      <c r="G12" s="85"/>
      <c r="H12" s="85"/>
      <c r="I12" s="85"/>
      <c r="J12" s="85"/>
      <c r="K12" s="85"/>
      <c r="L12" s="85"/>
      <c r="M12" s="85"/>
      <c r="N12" s="85"/>
    </row>
    <row r="13" spans="1:14" ht="12.75" x14ac:dyDescent="0.2">
      <c r="A13" s="210" t="s">
        <v>430</v>
      </c>
      <c r="B13" s="211" t="s">
        <v>431</v>
      </c>
      <c r="C13" s="212">
        <v>0</v>
      </c>
      <c r="D13" s="447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12.75" x14ac:dyDescent="0.2">
      <c r="A14" s="210" t="s">
        <v>432</v>
      </c>
      <c r="B14" s="211" t="s">
        <v>433</v>
      </c>
      <c r="C14" s="212">
        <v>0</v>
      </c>
      <c r="D14" s="447"/>
      <c r="E14" s="85"/>
      <c r="F14" s="85"/>
      <c r="G14" s="85"/>
      <c r="H14" s="85"/>
      <c r="I14" s="85"/>
      <c r="J14" s="85"/>
      <c r="K14" s="85"/>
      <c r="L14" s="85"/>
      <c r="M14" s="85"/>
      <c r="N14" s="85"/>
    </row>
    <row r="15" spans="1:14" ht="12.75" x14ac:dyDescent="0.2">
      <c r="A15" s="210" t="s">
        <v>434</v>
      </c>
      <c r="B15" s="211" t="s">
        <v>63</v>
      </c>
      <c r="C15" s="212">
        <v>0</v>
      </c>
      <c r="D15" s="447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13.5" thickBot="1" x14ac:dyDescent="0.25">
      <c r="A16" s="213" t="s">
        <v>13</v>
      </c>
      <c r="B16" s="214" t="s">
        <v>435</v>
      </c>
      <c r="C16" s="215">
        <v>0</v>
      </c>
      <c r="D16" s="448"/>
      <c r="E16" s="85"/>
      <c r="F16" s="85"/>
      <c r="G16" s="85"/>
      <c r="H16" s="85"/>
      <c r="I16" s="85"/>
      <c r="J16" s="85"/>
      <c r="K16" s="85"/>
      <c r="L16" s="85"/>
      <c r="M16" s="85"/>
      <c r="N16" s="85"/>
    </row>
    <row r="17" spans="1:14" ht="12.75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</row>
    <row r="18" spans="1:14" ht="13.5" thickBot="1" x14ac:dyDescent="0.25">
      <c r="A18" s="85"/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</row>
    <row r="19" spans="1:14" ht="12.75" x14ac:dyDescent="0.2">
      <c r="A19" s="216" t="s">
        <v>436</v>
      </c>
      <c r="B19" s="217">
        <v>5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</row>
    <row r="20" spans="1:14" ht="12.75" x14ac:dyDescent="0.2">
      <c r="A20" s="218" t="s">
        <v>437</v>
      </c>
      <c r="B20" s="219">
        <v>0.65</v>
      </c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</row>
    <row r="21" spans="1:14" ht="12.75" x14ac:dyDescent="0.2">
      <c r="A21" s="218" t="s">
        <v>438</v>
      </c>
      <c r="B21" s="219">
        <v>3</v>
      </c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</row>
    <row r="22" spans="1:14" thickBot="1" x14ac:dyDescent="0.3">
      <c r="A22" s="220" t="s">
        <v>439</v>
      </c>
      <c r="B22" s="221">
        <f>SUM(B19:B21)</f>
        <v>8.65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</row>
    <row r="23" spans="1:14" ht="12.75" x14ac:dyDescent="0.2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</row>
    <row r="24" spans="1:14" ht="12.75" x14ac:dyDescent="0.2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</row>
    <row r="25" spans="1:14" ht="16.5" thickBot="1" x14ac:dyDescent="0.25">
      <c r="B25" s="449" t="s">
        <v>444</v>
      </c>
      <c r="C25" s="449"/>
      <c r="D25" s="449"/>
    </row>
    <row r="26" spans="1:14" ht="30.75" thickBot="1" x14ac:dyDescent="0.25">
      <c r="B26" s="189" t="s">
        <v>234</v>
      </c>
      <c r="C26" s="190" t="s">
        <v>368</v>
      </c>
      <c r="D26" s="191" t="s">
        <v>369</v>
      </c>
    </row>
    <row r="27" spans="1:14" ht="16.5" thickBot="1" x14ac:dyDescent="0.25">
      <c r="B27" s="441" t="s">
        <v>370</v>
      </c>
      <c r="C27" s="442"/>
      <c r="D27" s="442"/>
    </row>
    <row r="28" spans="1:14" ht="16.5" thickBot="1" x14ac:dyDescent="0.3">
      <c r="B28" s="192" t="s">
        <v>371</v>
      </c>
      <c r="C28" s="193" t="s">
        <v>49</v>
      </c>
      <c r="D28" s="194">
        <v>0</v>
      </c>
    </row>
    <row r="29" spans="1:14" ht="16.5" thickBot="1" x14ac:dyDescent="0.3">
      <c r="B29" s="192" t="s">
        <v>372</v>
      </c>
      <c r="C29" s="193" t="s">
        <v>373</v>
      </c>
      <c r="D29" s="194">
        <v>1.4999999999999999E-2</v>
      </c>
    </row>
    <row r="30" spans="1:14" ht="16.5" thickBot="1" x14ac:dyDescent="0.3">
      <c r="B30" s="192" t="s">
        <v>374</v>
      </c>
      <c r="C30" s="193" t="s">
        <v>375</v>
      </c>
      <c r="D30" s="194">
        <v>0.01</v>
      </c>
    </row>
    <row r="31" spans="1:14" ht="16.5" thickBot="1" x14ac:dyDescent="0.3">
      <c r="B31" s="192" t="s">
        <v>376</v>
      </c>
      <c r="C31" s="193" t="s">
        <v>52</v>
      </c>
      <c r="D31" s="194">
        <v>2E-3</v>
      </c>
    </row>
    <row r="32" spans="1:14" ht="16.5" thickBot="1" x14ac:dyDescent="0.3">
      <c r="B32" s="192" t="s">
        <v>377</v>
      </c>
      <c r="C32" s="193" t="s">
        <v>56</v>
      </c>
      <c r="D32" s="194">
        <v>6.0000000000000001E-3</v>
      </c>
    </row>
    <row r="33" spans="2:4" ht="16.5" thickBot="1" x14ac:dyDescent="0.3">
      <c r="B33" s="192" t="s">
        <v>378</v>
      </c>
      <c r="C33" s="193" t="s">
        <v>379</v>
      </c>
      <c r="D33" s="194">
        <v>2.5000000000000001E-2</v>
      </c>
    </row>
    <row r="34" spans="2:4" ht="16.5" thickBot="1" x14ac:dyDescent="0.3">
      <c r="B34" s="192" t="s">
        <v>380</v>
      </c>
      <c r="C34" s="193" t="s">
        <v>381</v>
      </c>
      <c r="D34" s="194">
        <v>0.03</v>
      </c>
    </row>
    <row r="35" spans="2:4" ht="16.5" thickBot="1" x14ac:dyDescent="0.3">
      <c r="B35" s="192" t="s">
        <v>382</v>
      </c>
      <c r="C35" s="193" t="s">
        <v>54</v>
      </c>
      <c r="D35" s="194">
        <v>0.08</v>
      </c>
    </row>
    <row r="36" spans="2:4" ht="16.5" thickBot="1" x14ac:dyDescent="0.3">
      <c r="B36" s="192" t="s">
        <v>383</v>
      </c>
      <c r="C36" s="193" t="s">
        <v>384</v>
      </c>
      <c r="D36" s="194">
        <v>0.01</v>
      </c>
    </row>
    <row r="37" spans="2:4" ht="16.5" thickBot="1" x14ac:dyDescent="0.3">
      <c r="B37" s="195" t="s">
        <v>30</v>
      </c>
      <c r="C37" s="196" t="s">
        <v>385</v>
      </c>
      <c r="D37" s="197">
        <f>SUM(D28:D36)</f>
        <v>0.17799999999999999</v>
      </c>
    </row>
    <row r="38" spans="2:4" ht="16.5" thickBot="1" x14ac:dyDescent="0.25">
      <c r="B38" s="441" t="s">
        <v>386</v>
      </c>
      <c r="C38" s="442"/>
      <c r="D38" s="442"/>
    </row>
    <row r="39" spans="2:4" ht="16.5" thickBot="1" x14ac:dyDescent="0.25">
      <c r="B39" s="198" t="s">
        <v>387</v>
      </c>
      <c r="C39" s="199" t="s">
        <v>388</v>
      </c>
      <c r="D39" s="200">
        <v>0.17960000000000001</v>
      </c>
    </row>
    <row r="40" spans="2:4" ht="16.5" thickBot="1" x14ac:dyDescent="0.25">
      <c r="B40" s="192" t="s">
        <v>389</v>
      </c>
      <c r="C40" s="193" t="s">
        <v>390</v>
      </c>
      <c r="D40" s="201">
        <v>4.53E-2</v>
      </c>
    </row>
    <row r="41" spans="2:4" ht="16.5" thickBot="1" x14ac:dyDescent="0.25">
      <c r="B41" s="192" t="s">
        <v>391</v>
      </c>
      <c r="C41" s="193" t="s">
        <v>392</v>
      </c>
      <c r="D41" s="201">
        <v>9.2999999999999992E-3</v>
      </c>
    </row>
    <row r="42" spans="2:4" ht="16.5" thickBot="1" x14ac:dyDescent="0.25">
      <c r="B42" s="192" t="s">
        <v>393</v>
      </c>
      <c r="C42" s="193" t="s">
        <v>128</v>
      </c>
      <c r="D42" s="201">
        <v>0.1115</v>
      </c>
    </row>
    <row r="43" spans="2:4" ht="16.5" thickBot="1" x14ac:dyDescent="0.25">
      <c r="B43" s="192" t="s">
        <v>394</v>
      </c>
      <c r="C43" s="193" t="s">
        <v>395</v>
      </c>
      <c r="D43" s="201">
        <v>8.9999999999999998E-4</v>
      </c>
    </row>
    <row r="44" spans="2:4" ht="16.5" thickBot="1" x14ac:dyDescent="0.25">
      <c r="B44" s="192" t="s">
        <v>396</v>
      </c>
      <c r="C44" s="202" t="s">
        <v>397</v>
      </c>
      <c r="D44" s="201">
        <v>7.4000000000000003E-3</v>
      </c>
    </row>
    <row r="45" spans="2:4" ht="16.5" thickBot="1" x14ac:dyDescent="0.25">
      <c r="B45" s="192" t="s">
        <v>398</v>
      </c>
      <c r="C45" s="193" t="s">
        <v>399</v>
      </c>
      <c r="D45" s="201">
        <v>1.3100000000000001E-2</v>
      </c>
    </row>
    <row r="46" spans="2:4" ht="16.5" thickBot="1" x14ac:dyDescent="0.3">
      <c r="B46" s="192" t="s">
        <v>400</v>
      </c>
      <c r="C46" s="202" t="s">
        <v>401</v>
      </c>
      <c r="D46" s="194">
        <v>1.2999999999999999E-3</v>
      </c>
    </row>
    <row r="47" spans="2:4" ht="16.5" thickBot="1" x14ac:dyDescent="0.3">
      <c r="B47" s="192" t="s">
        <v>402</v>
      </c>
      <c r="C47" s="202" t="s">
        <v>403</v>
      </c>
      <c r="D47" s="194">
        <v>0.1346</v>
      </c>
    </row>
    <row r="48" spans="2:4" ht="16.5" thickBot="1" x14ac:dyDescent="0.3">
      <c r="B48" s="192" t="s">
        <v>404</v>
      </c>
      <c r="C48" s="202" t="s">
        <v>405</v>
      </c>
      <c r="D48" s="194">
        <v>2.9999999999999997E-4</v>
      </c>
    </row>
    <row r="49" spans="2:4" ht="60.75" thickBot="1" x14ac:dyDescent="0.3">
      <c r="B49" s="195" t="s">
        <v>31</v>
      </c>
      <c r="C49" s="203" t="s">
        <v>406</v>
      </c>
      <c r="D49" s="197">
        <f>SUM(D39:D48)</f>
        <v>0.50330000000000008</v>
      </c>
    </row>
    <row r="50" spans="2:4" ht="16.5" thickBot="1" x14ac:dyDescent="0.25">
      <c r="B50" s="441" t="s">
        <v>407</v>
      </c>
      <c r="C50" s="442"/>
      <c r="D50" s="442"/>
    </row>
    <row r="51" spans="2:4" ht="16.5" thickBot="1" x14ac:dyDescent="0.25">
      <c r="B51" s="192" t="s">
        <v>408</v>
      </c>
      <c r="C51" s="202" t="s">
        <v>173</v>
      </c>
      <c r="D51" s="201">
        <v>8.6199999999999999E-2</v>
      </c>
    </row>
    <row r="52" spans="2:4" ht="16.5" thickBot="1" x14ac:dyDescent="0.25">
      <c r="B52" s="192" t="s">
        <v>409</v>
      </c>
      <c r="C52" s="202" t="s">
        <v>410</v>
      </c>
      <c r="D52" s="201">
        <v>2E-3</v>
      </c>
    </row>
    <row r="53" spans="2:4" ht="16.5" thickBot="1" x14ac:dyDescent="0.3">
      <c r="B53" s="192" t="s">
        <v>411</v>
      </c>
      <c r="C53" s="202" t="s">
        <v>412</v>
      </c>
      <c r="D53" s="194">
        <v>9.7000000000000003E-3</v>
      </c>
    </row>
    <row r="54" spans="2:4" ht="16.5" thickBot="1" x14ac:dyDescent="0.3">
      <c r="B54" s="192" t="s">
        <v>413</v>
      </c>
      <c r="C54" s="202" t="s">
        <v>414</v>
      </c>
      <c r="D54" s="194">
        <v>5.1999999999999998E-2</v>
      </c>
    </row>
    <row r="55" spans="2:4" ht="16.5" thickBot="1" x14ac:dyDescent="0.3">
      <c r="B55" s="192" t="s">
        <v>415</v>
      </c>
      <c r="C55" s="202" t="s">
        <v>416</v>
      </c>
      <c r="D55" s="194">
        <v>7.1999999999999998E-3</v>
      </c>
    </row>
    <row r="56" spans="2:4" ht="60.75" thickBot="1" x14ac:dyDescent="0.3">
      <c r="B56" s="195" t="s">
        <v>34</v>
      </c>
      <c r="C56" s="203" t="s">
        <v>417</v>
      </c>
      <c r="D56" s="197">
        <f>SUM(D51:D55)</f>
        <v>0.15710000000000002</v>
      </c>
    </row>
    <row r="57" spans="2:4" ht="16.5" thickBot="1" x14ac:dyDescent="0.25">
      <c r="B57" s="441" t="s">
        <v>418</v>
      </c>
      <c r="C57" s="442"/>
      <c r="D57" s="442"/>
    </row>
    <row r="58" spans="2:4" ht="16.5" thickBot="1" x14ac:dyDescent="0.25">
      <c r="B58" s="192" t="s">
        <v>419</v>
      </c>
      <c r="C58" s="193" t="s">
        <v>420</v>
      </c>
      <c r="D58" s="201">
        <v>8.9599999999999999E-2</v>
      </c>
    </row>
    <row r="59" spans="2:4" ht="75.75" thickBot="1" x14ac:dyDescent="0.3">
      <c r="B59" s="192" t="s">
        <v>421</v>
      </c>
      <c r="C59" s="204" t="s">
        <v>422</v>
      </c>
      <c r="D59" s="194">
        <v>7.3000000000000001E-3</v>
      </c>
    </row>
    <row r="60" spans="2:4" ht="16.5" thickBot="1" x14ac:dyDescent="0.3">
      <c r="B60" s="195" t="s">
        <v>39</v>
      </c>
      <c r="C60" s="196" t="s">
        <v>423</v>
      </c>
      <c r="D60" s="197">
        <f>SUM(D58:D59)</f>
        <v>9.69E-2</v>
      </c>
    </row>
    <row r="61" spans="2:4" ht="16.5" thickBot="1" x14ac:dyDescent="0.3">
      <c r="B61" s="205"/>
      <c r="C61" s="206" t="s">
        <v>424</v>
      </c>
      <c r="D61" s="207">
        <f>D37+D49+D56+D60</f>
        <v>0.93530000000000002</v>
      </c>
    </row>
    <row r="62" spans="2:4" x14ac:dyDescent="0.25">
      <c r="B62" s="443" t="s">
        <v>425</v>
      </c>
      <c r="C62" s="443"/>
      <c r="D62" s="208"/>
    </row>
  </sheetData>
  <mergeCells count="18">
    <mergeCell ref="B4:D4"/>
    <mergeCell ref="E4:G4"/>
    <mergeCell ref="I4:J4"/>
    <mergeCell ref="B1:J1"/>
    <mergeCell ref="B2:D2"/>
    <mergeCell ref="E2:J2"/>
    <mergeCell ref="B3:D3"/>
    <mergeCell ref="E3:J3"/>
    <mergeCell ref="E5:J5"/>
    <mergeCell ref="A11:C11"/>
    <mergeCell ref="D12:D16"/>
    <mergeCell ref="B25:D25"/>
    <mergeCell ref="B27:D27"/>
    <mergeCell ref="B38:D38"/>
    <mergeCell ref="B50:D50"/>
    <mergeCell ref="B57:D57"/>
    <mergeCell ref="B62:C62"/>
    <mergeCell ref="B5:D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4"/>
  <sheetViews>
    <sheetView zoomScaleNormal="100" workbookViewId="0">
      <selection activeCell="Q34" sqref="Q34"/>
    </sheetView>
  </sheetViews>
  <sheetFormatPr defaultRowHeight="12.75" x14ac:dyDescent="0.2"/>
  <cols>
    <col min="2" max="2" width="20.7109375" customWidth="1"/>
    <col min="5" max="5" width="10.28515625" bestFit="1" customWidth="1"/>
    <col min="9" max="9" width="10.28515625" bestFit="1" customWidth="1"/>
  </cols>
  <sheetData>
    <row r="1" spans="1:18" x14ac:dyDescent="0.2">
      <c r="A1" s="466"/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85"/>
      <c r="M1" s="85"/>
    </row>
    <row r="2" spans="1:18" x14ac:dyDescent="0.2">
      <c r="A2" s="463" t="s">
        <v>240</v>
      </c>
      <c r="B2" s="464"/>
      <c r="C2" s="464"/>
      <c r="D2" s="464"/>
      <c r="E2" s="464"/>
      <c r="F2" s="464"/>
      <c r="G2" s="464"/>
      <c r="H2" s="464"/>
      <c r="I2" s="464"/>
      <c r="J2" s="465"/>
      <c r="K2" s="85"/>
      <c r="L2" s="85"/>
      <c r="M2" s="85"/>
    </row>
    <row r="3" spans="1:18" ht="12.75" customHeight="1" x14ac:dyDescent="0.2">
      <c r="A3" s="450" t="s">
        <v>251</v>
      </c>
      <c r="B3" s="451"/>
      <c r="C3" s="451"/>
      <c r="D3" s="451"/>
      <c r="E3" s="451"/>
      <c r="F3" s="451"/>
      <c r="G3" s="451"/>
      <c r="H3" s="451"/>
      <c r="I3" s="451"/>
      <c r="J3" s="452"/>
      <c r="K3" s="85"/>
      <c r="L3" s="85"/>
      <c r="M3" s="85"/>
    </row>
    <row r="4" spans="1:18" ht="25.5" x14ac:dyDescent="0.2">
      <c r="A4" s="171" t="s">
        <v>176</v>
      </c>
      <c r="B4" s="171" t="s">
        <v>241</v>
      </c>
      <c r="C4" s="171" t="s">
        <v>187</v>
      </c>
      <c r="D4" s="171" t="s">
        <v>188</v>
      </c>
      <c r="E4" s="450" t="s">
        <v>492</v>
      </c>
      <c r="F4" s="453"/>
      <c r="G4" s="450" t="s">
        <v>250</v>
      </c>
      <c r="H4" s="453"/>
      <c r="I4" s="450" t="s">
        <v>244</v>
      </c>
      <c r="J4" s="453"/>
      <c r="K4" s="85"/>
      <c r="L4" s="85"/>
      <c r="M4" s="85"/>
    </row>
    <row r="5" spans="1:18" ht="25.5" x14ac:dyDescent="0.2">
      <c r="A5" s="454"/>
      <c r="B5" s="455"/>
      <c r="C5" s="455"/>
      <c r="D5" s="456"/>
      <c r="E5" s="172" t="s">
        <v>245</v>
      </c>
      <c r="F5" s="172" t="s">
        <v>246</v>
      </c>
      <c r="G5" s="172" t="s">
        <v>245</v>
      </c>
      <c r="H5" s="172" t="s">
        <v>246</v>
      </c>
      <c r="I5" s="172" t="s">
        <v>245</v>
      </c>
      <c r="J5" s="172" t="s">
        <v>246</v>
      </c>
      <c r="K5" s="171" t="s">
        <v>249</v>
      </c>
      <c r="L5" s="85"/>
      <c r="M5" s="85"/>
    </row>
    <row r="6" spans="1:18" ht="25.5" x14ac:dyDescent="0.2">
      <c r="A6" s="173">
        <v>2</v>
      </c>
      <c r="B6" s="176" t="s">
        <v>495</v>
      </c>
      <c r="C6" s="174" t="s">
        <v>247</v>
      </c>
      <c r="D6" s="173">
        <v>1</v>
      </c>
      <c r="E6" s="175">
        <v>169.9</v>
      </c>
      <c r="F6" s="175">
        <f>D6*E6</f>
        <v>169.9</v>
      </c>
      <c r="G6" s="175">
        <v>152.91</v>
      </c>
      <c r="H6" s="175">
        <f>D6*G6</f>
        <v>152.91</v>
      </c>
      <c r="I6" s="175">
        <v>189.9</v>
      </c>
      <c r="J6" s="175">
        <f>I6*D6</f>
        <v>189.9</v>
      </c>
      <c r="K6" s="175">
        <f>(F6+H6+J6)/3</f>
        <v>170.90333333333334</v>
      </c>
      <c r="L6" s="85"/>
      <c r="M6" s="85"/>
    </row>
    <row r="7" spans="1:18" x14ac:dyDescent="0.2">
      <c r="A7" s="466"/>
      <c r="B7" s="466"/>
      <c r="C7" s="466"/>
      <c r="D7" s="466"/>
      <c r="E7" s="466"/>
      <c r="F7" s="466"/>
      <c r="G7" s="466"/>
      <c r="H7" s="466"/>
      <c r="I7" s="466"/>
      <c r="J7" s="466"/>
      <c r="K7" s="466"/>
      <c r="L7" s="85"/>
      <c r="M7" s="85"/>
    </row>
    <row r="8" spans="1:18" x14ac:dyDescent="0.2">
      <c r="A8" s="463" t="s">
        <v>240</v>
      </c>
      <c r="B8" s="464"/>
      <c r="C8" s="464"/>
      <c r="D8" s="464"/>
      <c r="E8" s="464"/>
      <c r="F8" s="464"/>
      <c r="G8" s="464"/>
      <c r="H8" s="464"/>
      <c r="I8" s="464"/>
      <c r="J8" s="465"/>
      <c r="K8" s="85"/>
      <c r="L8" s="85"/>
    </row>
    <row r="9" spans="1:18" x14ac:dyDescent="0.2">
      <c r="A9" s="450" t="s">
        <v>251</v>
      </c>
      <c r="B9" s="451"/>
      <c r="C9" s="451"/>
      <c r="D9" s="451"/>
      <c r="E9" s="451"/>
      <c r="F9" s="451"/>
      <c r="G9" s="451"/>
      <c r="H9" s="451"/>
      <c r="I9" s="451"/>
      <c r="J9" s="452"/>
      <c r="K9" s="85"/>
      <c r="L9" s="85"/>
    </row>
    <row r="10" spans="1:18" ht="25.5" x14ac:dyDescent="0.2">
      <c r="A10" s="171" t="s">
        <v>176</v>
      </c>
      <c r="B10" s="171" t="s">
        <v>241</v>
      </c>
      <c r="C10" s="171" t="s">
        <v>187</v>
      </c>
      <c r="D10" s="171" t="s">
        <v>188</v>
      </c>
      <c r="E10" s="450" t="s">
        <v>248</v>
      </c>
      <c r="F10" s="453"/>
      <c r="G10" s="450" t="s">
        <v>242</v>
      </c>
      <c r="H10" s="453"/>
      <c r="I10" s="450" t="s">
        <v>302</v>
      </c>
      <c r="J10" s="453"/>
      <c r="K10" s="85"/>
      <c r="L10" s="85"/>
    </row>
    <row r="11" spans="1:18" ht="25.5" x14ac:dyDescent="0.2">
      <c r="A11" s="454"/>
      <c r="B11" s="455"/>
      <c r="C11" s="455"/>
      <c r="D11" s="456"/>
      <c r="E11" s="172" t="s">
        <v>245</v>
      </c>
      <c r="F11" s="172" t="s">
        <v>246</v>
      </c>
      <c r="G11" s="172" t="s">
        <v>245</v>
      </c>
      <c r="H11" s="172" t="s">
        <v>246</v>
      </c>
      <c r="I11" s="172" t="s">
        <v>245</v>
      </c>
      <c r="J11" s="172" t="s">
        <v>246</v>
      </c>
      <c r="K11" s="171" t="s">
        <v>249</v>
      </c>
      <c r="L11" s="85"/>
    </row>
    <row r="12" spans="1:18" ht="51" x14ac:dyDescent="0.2">
      <c r="A12" s="173">
        <v>3</v>
      </c>
      <c r="B12" s="176" t="s">
        <v>197</v>
      </c>
      <c r="C12" s="174" t="s">
        <v>247</v>
      </c>
      <c r="D12" s="173">
        <v>1</v>
      </c>
      <c r="E12" s="175">
        <v>319.19</v>
      </c>
      <c r="F12" s="175">
        <f>D12*E12</f>
        <v>319.19</v>
      </c>
      <c r="G12" s="175">
        <v>319.89999999999998</v>
      </c>
      <c r="H12" s="175">
        <f>D12*G12</f>
        <v>319.89999999999998</v>
      </c>
      <c r="I12" s="175">
        <v>299.8</v>
      </c>
      <c r="J12" s="175">
        <f>I12*D12</f>
        <v>299.8</v>
      </c>
      <c r="K12" s="175">
        <f>(F12+H12+J12)/3</f>
        <v>312.96333333333331</v>
      </c>
      <c r="L12" s="85"/>
      <c r="R12" s="85"/>
    </row>
    <row r="13" spans="1:18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</row>
    <row r="14" spans="1:18" x14ac:dyDescent="0.2">
      <c r="A14" s="463" t="s">
        <v>240</v>
      </c>
      <c r="B14" s="464"/>
      <c r="C14" s="464"/>
      <c r="D14" s="464"/>
      <c r="E14" s="464"/>
      <c r="F14" s="464"/>
      <c r="G14" s="464"/>
      <c r="H14" s="464"/>
      <c r="I14" s="464"/>
      <c r="J14" s="465"/>
      <c r="K14" s="85"/>
      <c r="L14" s="85"/>
    </row>
    <row r="15" spans="1:18" x14ac:dyDescent="0.2">
      <c r="A15" s="450" t="s">
        <v>251</v>
      </c>
      <c r="B15" s="451"/>
      <c r="C15" s="451"/>
      <c r="D15" s="451"/>
      <c r="E15" s="451"/>
      <c r="F15" s="451"/>
      <c r="G15" s="451"/>
      <c r="H15" s="451"/>
      <c r="I15" s="451"/>
      <c r="J15" s="452"/>
      <c r="K15" s="85"/>
      <c r="L15" s="85"/>
    </row>
    <row r="16" spans="1:18" ht="25.5" x14ac:dyDescent="0.2">
      <c r="A16" s="171" t="s">
        <v>176</v>
      </c>
      <c r="B16" s="171" t="s">
        <v>241</v>
      </c>
      <c r="C16" s="171" t="s">
        <v>187</v>
      </c>
      <c r="D16" s="171" t="s">
        <v>188</v>
      </c>
      <c r="E16" s="450" t="s">
        <v>474</v>
      </c>
      <c r="F16" s="453"/>
      <c r="G16" s="450" t="s">
        <v>243</v>
      </c>
      <c r="H16" s="453"/>
      <c r="I16" s="450" t="s">
        <v>482</v>
      </c>
      <c r="J16" s="453"/>
      <c r="K16" s="85"/>
      <c r="L16" s="85"/>
    </row>
    <row r="17" spans="1:12" ht="25.5" x14ac:dyDescent="0.2">
      <c r="A17" s="454"/>
      <c r="B17" s="455"/>
      <c r="C17" s="455"/>
      <c r="D17" s="456"/>
      <c r="E17" s="172" t="s">
        <v>245</v>
      </c>
      <c r="F17" s="172" t="s">
        <v>246</v>
      </c>
      <c r="G17" s="172" t="s">
        <v>245</v>
      </c>
      <c r="H17" s="172" t="s">
        <v>246</v>
      </c>
      <c r="I17" s="172" t="s">
        <v>245</v>
      </c>
      <c r="J17" s="172" t="s">
        <v>246</v>
      </c>
      <c r="K17" s="171" t="s">
        <v>249</v>
      </c>
      <c r="L17" s="85"/>
    </row>
    <row r="18" spans="1:12" ht="38.25" x14ac:dyDescent="0.2">
      <c r="A18" s="173">
        <v>4</v>
      </c>
      <c r="B18" s="176" t="s">
        <v>480</v>
      </c>
      <c r="C18" s="174" t="s">
        <v>247</v>
      </c>
      <c r="D18" s="173">
        <v>1</v>
      </c>
      <c r="E18" s="175">
        <v>219</v>
      </c>
      <c r="F18" s="175">
        <f>D18*E18</f>
        <v>219</v>
      </c>
      <c r="G18" s="175">
        <v>268</v>
      </c>
      <c r="H18" s="175">
        <f>D18*G18</f>
        <v>268</v>
      </c>
      <c r="I18" s="175">
        <v>249</v>
      </c>
      <c r="J18" s="175">
        <f>I18*D18</f>
        <v>249</v>
      </c>
      <c r="K18" s="175">
        <f>(F18+H18+J18)/3</f>
        <v>245.33333333333334</v>
      </c>
      <c r="L18" s="85"/>
    </row>
    <row r="19" spans="1:12" x14ac:dyDescent="0.2">
      <c r="A19" s="466"/>
      <c r="B19" s="466"/>
      <c r="C19" s="466"/>
      <c r="D19" s="466"/>
      <c r="E19" s="466"/>
      <c r="F19" s="466"/>
      <c r="G19" s="466"/>
      <c r="H19" s="466"/>
      <c r="I19" s="466"/>
      <c r="J19" s="466"/>
      <c r="K19" s="466"/>
      <c r="L19" s="85"/>
    </row>
    <row r="20" spans="1:12" x14ac:dyDescent="0.2">
      <c r="A20" s="463" t="s">
        <v>240</v>
      </c>
      <c r="B20" s="464"/>
      <c r="C20" s="464"/>
      <c r="D20" s="464"/>
      <c r="E20" s="464"/>
      <c r="F20" s="464"/>
      <c r="G20" s="464"/>
      <c r="H20" s="464"/>
      <c r="I20" s="464"/>
      <c r="J20" s="465"/>
      <c r="K20" s="85"/>
      <c r="L20" s="85"/>
    </row>
    <row r="21" spans="1:12" x14ac:dyDescent="0.2">
      <c r="A21" s="450" t="s">
        <v>251</v>
      </c>
      <c r="B21" s="451"/>
      <c r="C21" s="451"/>
      <c r="D21" s="451"/>
      <c r="E21" s="451"/>
      <c r="F21" s="451"/>
      <c r="G21" s="451"/>
      <c r="H21" s="451"/>
      <c r="I21" s="451"/>
      <c r="J21" s="452"/>
      <c r="K21" s="85"/>
      <c r="L21" s="85"/>
    </row>
    <row r="22" spans="1:12" ht="25.5" x14ac:dyDescent="0.2">
      <c r="A22" s="171" t="s">
        <v>176</v>
      </c>
      <c r="B22" s="171" t="s">
        <v>241</v>
      </c>
      <c r="C22" s="171" t="s">
        <v>187</v>
      </c>
      <c r="D22" s="171" t="s">
        <v>188</v>
      </c>
      <c r="E22" s="450" t="s">
        <v>483</v>
      </c>
      <c r="F22" s="453"/>
      <c r="G22" s="450" t="s">
        <v>484</v>
      </c>
      <c r="H22" s="453"/>
      <c r="I22" s="450" t="s">
        <v>292</v>
      </c>
      <c r="J22" s="453"/>
      <c r="K22" s="85"/>
      <c r="L22" s="85"/>
    </row>
    <row r="23" spans="1:12" ht="25.5" x14ac:dyDescent="0.2">
      <c r="A23" s="454"/>
      <c r="B23" s="455"/>
      <c r="C23" s="455"/>
      <c r="D23" s="456"/>
      <c r="E23" s="172" t="s">
        <v>245</v>
      </c>
      <c r="F23" s="172" t="s">
        <v>246</v>
      </c>
      <c r="G23" s="172" t="s">
        <v>245</v>
      </c>
      <c r="H23" s="172" t="s">
        <v>246</v>
      </c>
      <c r="I23" s="172" t="s">
        <v>245</v>
      </c>
      <c r="J23" s="172" t="s">
        <v>246</v>
      </c>
      <c r="K23" s="171" t="s">
        <v>249</v>
      </c>
      <c r="L23" s="85"/>
    </row>
    <row r="24" spans="1:12" ht="45" customHeight="1" x14ac:dyDescent="0.2">
      <c r="A24" s="173">
        <v>6</v>
      </c>
      <c r="B24" s="176" t="s">
        <v>291</v>
      </c>
      <c r="C24" s="174" t="s">
        <v>247</v>
      </c>
      <c r="D24" s="173">
        <v>1</v>
      </c>
      <c r="E24" s="175">
        <v>30.57</v>
      </c>
      <c r="F24" s="175">
        <f>D24*E24</f>
        <v>30.57</v>
      </c>
      <c r="G24" s="175">
        <v>26.98</v>
      </c>
      <c r="H24" s="175">
        <f>D24*G24</f>
        <v>26.98</v>
      </c>
      <c r="I24" s="175">
        <v>36.99</v>
      </c>
      <c r="J24" s="175">
        <f>I24*D24</f>
        <v>36.99</v>
      </c>
      <c r="K24" s="175">
        <f>(F24+H24+J24)/3</f>
        <v>31.513333333333332</v>
      </c>
      <c r="L24" s="85"/>
    </row>
    <row r="25" spans="1:12" x14ac:dyDescent="0.2">
      <c r="A25" s="46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85"/>
    </row>
    <row r="26" spans="1:12" x14ac:dyDescent="0.2">
      <c r="A26" s="463" t="s">
        <v>240</v>
      </c>
      <c r="B26" s="464"/>
      <c r="C26" s="464"/>
      <c r="D26" s="464"/>
      <c r="E26" s="464"/>
      <c r="F26" s="464"/>
      <c r="G26" s="464"/>
      <c r="H26" s="464"/>
      <c r="I26" s="464"/>
      <c r="J26" s="465"/>
      <c r="K26" s="85"/>
      <c r="L26" s="85"/>
    </row>
    <row r="27" spans="1:12" x14ac:dyDescent="0.2">
      <c r="A27" s="450" t="s">
        <v>251</v>
      </c>
      <c r="B27" s="451"/>
      <c r="C27" s="451"/>
      <c r="D27" s="451"/>
      <c r="E27" s="451"/>
      <c r="F27" s="451"/>
      <c r="G27" s="451"/>
      <c r="H27" s="451"/>
      <c r="I27" s="451"/>
      <c r="J27" s="452"/>
      <c r="K27" s="85"/>
      <c r="L27" s="85"/>
    </row>
    <row r="28" spans="1:12" ht="25.5" x14ac:dyDescent="0.2">
      <c r="A28" s="171" t="s">
        <v>176</v>
      </c>
      <c r="B28" s="171" t="s">
        <v>241</v>
      </c>
      <c r="C28" s="171" t="s">
        <v>187</v>
      </c>
      <c r="D28" s="171" t="s">
        <v>188</v>
      </c>
      <c r="E28" s="450" t="s">
        <v>474</v>
      </c>
      <c r="F28" s="453"/>
      <c r="G28" s="450" t="s">
        <v>293</v>
      </c>
      <c r="H28" s="453"/>
      <c r="I28" s="450" t="s">
        <v>294</v>
      </c>
      <c r="J28" s="453"/>
      <c r="K28" s="85"/>
      <c r="L28" s="85"/>
    </row>
    <row r="29" spans="1:12" ht="25.5" x14ac:dyDescent="0.2">
      <c r="A29" s="454"/>
      <c r="B29" s="455"/>
      <c r="C29" s="455"/>
      <c r="D29" s="456"/>
      <c r="E29" s="172" t="s">
        <v>245</v>
      </c>
      <c r="F29" s="172" t="s">
        <v>246</v>
      </c>
      <c r="G29" s="172" t="s">
        <v>245</v>
      </c>
      <c r="H29" s="172" t="s">
        <v>246</v>
      </c>
      <c r="I29" s="172" t="s">
        <v>245</v>
      </c>
      <c r="J29" s="172" t="s">
        <v>246</v>
      </c>
      <c r="K29" s="171" t="s">
        <v>249</v>
      </c>
      <c r="L29" s="85"/>
    </row>
    <row r="30" spans="1:12" ht="25.5" x14ac:dyDescent="0.2">
      <c r="A30" s="173">
        <v>7</v>
      </c>
      <c r="B30" s="176" t="s">
        <v>485</v>
      </c>
      <c r="C30" s="174" t="s">
        <v>247</v>
      </c>
      <c r="D30" s="173">
        <v>1</v>
      </c>
      <c r="E30" s="175">
        <v>38.840000000000003</v>
      </c>
      <c r="F30" s="175">
        <f>D30*E30</f>
        <v>38.840000000000003</v>
      </c>
      <c r="G30" s="175">
        <v>47.9</v>
      </c>
      <c r="H30" s="175">
        <f>D30*G30</f>
        <v>47.9</v>
      </c>
      <c r="I30" s="175">
        <v>52.99</v>
      </c>
      <c r="J30" s="175">
        <f>I30*D30</f>
        <v>52.99</v>
      </c>
      <c r="K30" s="175">
        <f>(F30+H30+J30)/3</f>
        <v>46.576666666666675</v>
      </c>
      <c r="L30" s="85"/>
    </row>
    <row r="31" spans="1:12" x14ac:dyDescent="0.2">
      <c r="A31" s="466"/>
      <c r="B31" s="466"/>
      <c r="C31" s="466"/>
      <c r="D31" s="466"/>
      <c r="E31" s="466"/>
      <c r="F31" s="466"/>
      <c r="G31" s="466"/>
      <c r="H31" s="466"/>
      <c r="I31" s="466"/>
      <c r="J31" s="466"/>
      <c r="K31" s="466"/>
      <c r="L31" s="85"/>
    </row>
    <row r="32" spans="1:12" x14ac:dyDescent="0.2">
      <c r="A32" s="463" t="s">
        <v>240</v>
      </c>
      <c r="B32" s="464"/>
      <c r="C32" s="464"/>
      <c r="D32" s="464"/>
      <c r="E32" s="464"/>
      <c r="F32" s="464"/>
      <c r="G32" s="464"/>
      <c r="H32" s="464"/>
      <c r="I32" s="464"/>
      <c r="J32" s="465"/>
      <c r="K32" s="85"/>
      <c r="L32" s="85"/>
    </row>
    <row r="33" spans="1:12" x14ac:dyDescent="0.2">
      <c r="A33" s="450" t="s">
        <v>251</v>
      </c>
      <c r="B33" s="451"/>
      <c r="C33" s="451"/>
      <c r="D33" s="451"/>
      <c r="E33" s="451"/>
      <c r="F33" s="451"/>
      <c r="G33" s="451"/>
      <c r="H33" s="451"/>
      <c r="I33" s="451"/>
      <c r="J33" s="452"/>
      <c r="K33" s="85"/>
      <c r="L33" s="85"/>
    </row>
    <row r="34" spans="1:12" ht="25.5" customHeight="1" x14ac:dyDescent="0.2">
      <c r="A34" s="171" t="s">
        <v>176</v>
      </c>
      <c r="B34" s="171" t="s">
        <v>241</v>
      </c>
      <c r="C34" s="171" t="s">
        <v>187</v>
      </c>
      <c r="D34" s="171" t="s">
        <v>188</v>
      </c>
      <c r="E34" s="450" t="s">
        <v>302</v>
      </c>
      <c r="F34" s="453"/>
      <c r="G34" s="450" t="s">
        <v>242</v>
      </c>
      <c r="H34" s="453"/>
      <c r="I34" s="450" t="s">
        <v>292</v>
      </c>
      <c r="J34" s="453"/>
      <c r="K34" s="85"/>
      <c r="L34" s="85"/>
    </row>
    <row r="35" spans="1:12" ht="25.5" x14ac:dyDescent="0.2">
      <c r="A35" s="454"/>
      <c r="B35" s="455"/>
      <c r="C35" s="455"/>
      <c r="D35" s="456"/>
      <c r="E35" s="172" t="s">
        <v>245</v>
      </c>
      <c r="F35" s="172" t="s">
        <v>246</v>
      </c>
      <c r="G35" s="172" t="s">
        <v>245</v>
      </c>
      <c r="H35" s="172" t="s">
        <v>246</v>
      </c>
      <c r="I35" s="172" t="s">
        <v>245</v>
      </c>
      <c r="J35" s="172" t="s">
        <v>246</v>
      </c>
      <c r="K35" s="171" t="s">
        <v>249</v>
      </c>
      <c r="L35" s="85"/>
    </row>
    <row r="36" spans="1:12" ht="25.5" x14ac:dyDescent="0.2">
      <c r="A36" s="173">
        <v>8</v>
      </c>
      <c r="B36" s="176" t="s">
        <v>295</v>
      </c>
      <c r="C36" s="174" t="s">
        <v>247</v>
      </c>
      <c r="D36" s="173">
        <v>1</v>
      </c>
      <c r="E36" s="175">
        <v>24.9</v>
      </c>
      <c r="F36" s="175">
        <f>D36*E36</f>
        <v>24.9</v>
      </c>
      <c r="G36" s="175">
        <v>32.9</v>
      </c>
      <c r="H36" s="175">
        <f>D36*G36</f>
        <v>32.9</v>
      </c>
      <c r="I36" s="175">
        <v>24.99</v>
      </c>
      <c r="J36" s="175">
        <f>I36*D36</f>
        <v>24.99</v>
      </c>
      <c r="K36" s="175">
        <f>(F36+H36+J36)/3</f>
        <v>27.596666666666664</v>
      </c>
      <c r="L36" s="85"/>
    </row>
    <row r="37" spans="1:12" x14ac:dyDescent="0.2">
      <c r="A37" s="85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</row>
    <row r="38" spans="1:12" x14ac:dyDescent="0.2">
      <c r="A38" s="463" t="s">
        <v>240</v>
      </c>
      <c r="B38" s="464"/>
      <c r="C38" s="464"/>
      <c r="D38" s="464"/>
      <c r="E38" s="464"/>
      <c r="F38" s="464"/>
      <c r="G38" s="464"/>
      <c r="H38" s="464"/>
      <c r="I38" s="464"/>
      <c r="J38" s="465"/>
      <c r="K38" s="85"/>
      <c r="L38" s="85"/>
    </row>
    <row r="39" spans="1:12" x14ac:dyDescent="0.2">
      <c r="A39" s="450" t="s">
        <v>251</v>
      </c>
      <c r="B39" s="451"/>
      <c r="C39" s="451"/>
      <c r="D39" s="451"/>
      <c r="E39" s="451"/>
      <c r="F39" s="451"/>
      <c r="G39" s="451"/>
      <c r="H39" s="451"/>
      <c r="I39" s="451"/>
      <c r="J39" s="452"/>
      <c r="K39" s="85"/>
      <c r="L39" s="85"/>
    </row>
    <row r="40" spans="1:12" ht="25.5" x14ac:dyDescent="0.2">
      <c r="A40" s="171" t="s">
        <v>176</v>
      </c>
      <c r="B40" s="171" t="s">
        <v>241</v>
      </c>
      <c r="C40" s="171" t="s">
        <v>187</v>
      </c>
      <c r="D40" s="171" t="s">
        <v>188</v>
      </c>
      <c r="E40" s="450" t="s">
        <v>302</v>
      </c>
      <c r="F40" s="453"/>
      <c r="G40" s="450" t="s">
        <v>243</v>
      </c>
      <c r="H40" s="453"/>
      <c r="I40" s="450" t="s">
        <v>496</v>
      </c>
      <c r="J40" s="453"/>
      <c r="K40" s="85"/>
      <c r="L40" s="85"/>
    </row>
    <row r="41" spans="1:12" ht="25.5" x14ac:dyDescent="0.2">
      <c r="A41" s="454"/>
      <c r="B41" s="455"/>
      <c r="C41" s="455"/>
      <c r="D41" s="456"/>
      <c r="E41" s="172" t="s">
        <v>245</v>
      </c>
      <c r="F41" s="172" t="s">
        <v>246</v>
      </c>
      <c r="G41" s="172" t="s">
        <v>245</v>
      </c>
      <c r="H41" s="172" t="s">
        <v>246</v>
      </c>
      <c r="I41" s="172" t="s">
        <v>245</v>
      </c>
      <c r="J41" s="172" t="s">
        <v>246</v>
      </c>
      <c r="K41" s="171" t="s">
        <v>249</v>
      </c>
      <c r="L41" s="85"/>
    </row>
    <row r="42" spans="1:12" ht="25.5" x14ac:dyDescent="0.2">
      <c r="A42" s="173">
        <v>9</v>
      </c>
      <c r="B42" s="176" t="s">
        <v>199</v>
      </c>
      <c r="C42" s="174" t="s">
        <v>247</v>
      </c>
      <c r="D42" s="173">
        <v>1</v>
      </c>
      <c r="E42" s="175">
        <v>12.26</v>
      </c>
      <c r="F42" s="175">
        <f>D42*E42</f>
        <v>12.26</v>
      </c>
      <c r="G42" s="175">
        <v>11.29</v>
      </c>
      <c r="H42" s="175">
        <f>D42*G42</f>
        <v>11.29</v>
      </c>
      <c r="I42" s="175">
        <v>16.989999999999998</v>
      </c>
      <c r="J42" s="175">
        <f>I42*D42</f>
        <v>16.989999999999998</v>
      </c>
      <c r="K42" s="175">
        <f>(F42+H42+J42)/3</f>
        <v>13.51333333333333</v>
      </c>
      <c r="L42" s="85"/>
    </row>
    <row r="43" spans="1:12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12" x14ac:dyDescent="0.2">
      <c r="A44" s="463" t="s">
        <v>240</v>
      </c>
      <c r="B44" s="464"/>
      <c r="C44" s="464"/>
      <c r="D44" s="464"/>
      <c r="E44" s="464"/>
      <c r="F44" s="464"/>
      <c r="G44" s="464"/>
      <c r="H44" s="464"/>
      <c r="I44" s="464"/>
      <c r="J44" s="465"/>
      <c r="K44" s="85"/>
      <c r="L44" s="85"/>
    </row>
    <row r="45" spans="1:12" x14ac:dyDescent="0.2">
      <c r="A45" s="450" t="s">
        <v>251</v>
      </c>
      <c r="B45" s="451"/>
      <c r="C45" s="451"/>
      <c r="D45" s="451"/>
      <c r="E45" s="451"/>
      <c r="F45" s="451"/>
      <c r="G45" s="451"/>
      <c r="H45" s="451"/>
      <c r="I45" s="451"/>
      <c r="J45" s="452"/>
      <c r="K45" s="85"/>
      <c r="L45" s="85"/>
    </row>
    <row r="46" spans="1:12" ht="25.5" x14ac:dyDescent="0.2">
      <c r="A46" s="171" t="s">
        <v>176</v>
      </c>
      <c r="B46" s="171" t="s">
        <v>241</v>
      </c>
      <c r="C46" s="171" t="s">
        <v>187</v>
      </c>
      <c r="D46" s="171" t="s">
        <v>188</v>
      </c>
      <c r="E46" s="450" t="s">
        <v>465</v>
      </c>
      <c r="F46" s="453"/>
      <c r="G46" s="450" t="s">
        <v>323</v>
      </c>
      <c r="H46" s="453"/>
      <c r="I46" s="450" t="s">
        <v>242</v>
      </c>
      <c r="J46" s="453"/>
      <c r="K46" s="85"/>
      <c r="L46" s="85"/>
    </row>
    <row r="47" spans="1:12" ht="25.5" x14ac:dyDescent="0.2">
      <c r="A47" s="454"/>
      <c r="B47" s="455"/>
      <c r="C47" s="455"/>
      <c r="D47" s="456"/>
      <c r="E47" s="172" t="s">
        <v>245</v>
      </c>
      <c r="F47" s="172" t="s">
        <v>246</v>
      </c>
      <c r="G47" s="172" t="s">
        <v>245</v>
      </c>
      <c r="H47" s="172" t="s">
        <v>246</v>
      </c>
      <c r="I47" s="172" t="s">
        <v>245</v>
      </c>
      <c r="J47" s="172" t="s">
        <v>246</v>
      </c>
      <c r="K47" s="171" t="s">
        <v>249</v>
      </c>
      <c r="L47" s="85"/>
    </row>
    <row r="48" spans="1:12" ht="38.25" x14ac:dyDescent="0.2">
      <c r="A48" s="173">
        <v>10</v>
      </c>
      <c r="B48" s="176" t="s">
        <v>454</v>
      </c>
      <c r="C48" s="174" t="s">
        <v>247</v>
      </c>
      <c r="D48" s="173">
        <v>1</v>
      </c>
      <c r="E48" s="175">
        <v>171.74</v>
      </c>
      <c r="F48" s="175">
        <f>D48*E48</f>
        <v>171.74</v>
      </c>
      <c r="G48" s="175">
        <v>146.21</v>
      </c>
      <c r="H48" s="175">
        <f>D48*G48</f>
        <v>146.21</v>
      </c>
      <c r="I48" s="175">
        <v>146.9</v>
      </c>
      <c r="J48" s="175">
        <f>I48*D48</f>
        <v>146.9</v>
      </c>
      <c r="K48" s="175">
        <f>(F48+H48+J48)/3</f>
        <v>154.95000000000002</v>
      </c>
      <c r="L48" s="226"/>
    </row>
    <row r="49" spans="1:12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x14ac:dyDescent="0.2">
      <c r="A50" s="463" t="s">
        <v>240</v>
      </c>
      <c r="B50" s="464"/>
      <c r="C50" s="464"/>
      <c r="D50" s="464"/>
      <c r="E50" s="464"/>
      <c r="F50" s="464"/>
      <c r="G50" s="464"/>
      <c r="H50" s="464"/>
      <c r="I50" s="464"/>
      <c r="J50" s="465"/>
      <c r="K50" s="85"/>
      <c r="L50" s="85"/>
    </row>
    <row r="51" spans="1:12" x14ac:dyDescent="0.2">
      <c r="A51" s="450" t="s">
        <v>251</v>
      </c>
      <c r="B51" s="451"/>
      <c r="C51" s="451"/>
      <c r="D51" s="451"/>
      <c r="E51" s="451"/>
      <c r="F51" s="451"/>
      <c r="G51" s="451"/>
      <c r="H51" s="451"/>
      <c r="I51" s="451"/>
      <c r="J51" s="452"/>
      <c r="K51" s="85"/>
      <c r="L51" s="85"/>
    </row>
    <row r="52" spans="1:12" ht="25.5" x14ac:dyDescent="0.2">
      <c r="A52" s="171" t="s">
        <v>176</v>
      </c>
      <c r="B52" s="171" t="s">
        <v>241</v>
      </c>
      <c r="C52" s="171" t="s">
        <v>187</v>
      </c>
      <c r="D52" s="171" t="s">
        <v>188</v>
      </c>
      <c r="E52" s="450" t="s">
        <v>486</v>
      </c>
      <c r="F52" s="453"/>
      <c r="G52" s="450" t="s">
        <v>487</v>
      </c>
      <c r="H52" s="453"/>
      <c r="I52" s="450" t="s">
        <v>242</v>
      </c>
      <c r="J52" s="453"/>
      <c r="K52" s="85"/>
      <c r="L52" s="85"/>
    </row>
    <row r="53" spans="1:12" ht="25.5" x14ac:dyDescent="0.2">
      <c r="A53" s="454"/>
      <c r="B53" s="455"/>
      <c r="C53" s="455"/>
      <c r="D53" s="456"/>
      <c r="E53" s="172" t="s">
        <v>245</v>
      </c>
      <c r="F53" s="172" t="s">
        <v>246</v>
      </c>
      <c r="G53" s="172" t="s">
        <v>245</v>
      </c>
      <c r="H53" s="172" t="s">
        <v>246</v>
      </c>
      <c r="I53" s="172" t="s">
        <v>245</v>
      </c>
      <c r="J53" s="172" t="s">
        <v>246</v>
      </c>
      <c r="K53" s="171" t="s">
        <v>249</v>
      </c>
      <c r="L53" s="85"/>
    </row>
    <row r="54" spans="1:12" ht="25.5" x14ac:dyDescent="0.2">
      <c r="A54" s="173">
        <v>13</v>
      </c>
      <c r="B54" s="176" t="s">
        <v>202</v>
      </c>
      <c r="C54" s="174" t="s">
        <v>247</v>
      </c>
      <c r="D54" s="173">
        <v>1</v>
      </c>
      <c r="E54" s="175">
        <v>16.600000000000001</v>
      </c>
      <c r="F54" s="175">
        <f>D54*E54</f>
        <v>16.600000000000001</v>
      </c>
      <c r="G54" s="175">
        <v>18.989999999999998</v>
      </c>
      <c r="H54" s="175">
        <f>D54*G54</f>
        <v>18.989999999999998</v>
      </c>
      <c r="I54" s="175">
        <v>18.899999999999999</v>
      </c>
      <c r="J54" s="175">
        <f>I54*D54</f>
        <v>18.899999999999999</v>
      </c>
      <c r="K54" s="175">
        <f>(F54+H54+J54)/3</f>
        <v>18.163333333333334</v>
      </c>
      <c r="L54" s="226"/>
    </row>
    <row r="55" spans="1:12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x14ac:dyDescent="0.2">
      <c r="A56" s="463" t="s">
        <v>240</v>
      </c>
      <c r="B56" s="464"/>
      <c r="C56" s="464"/>
      <c r="D56" s="464"/>
      <c r="E56" s="464"/>
      <c r="F56" s="464"/>
      <c r="G56" s="464"/>
      <c r="H56" s="464"/>
      <c r="I56" s="464"/>
      <c r="J56" s="465"/>
      <c r="K56" s="85"/>
      <c r="L56" s="85"/>
    </row>
    <row r="57" spans="1:12" x14ac:dyDescent="0.2">
      <c r="A57" s="450" t="s">
        <v>251</v>
      </c>
      <c r="B57" s="451"/>
      <c r="C57" s="451"/>
      <c r="D57" s="451"/>
      <c r="E57" s="451"/>
      <c r="F57" s="451"/>
      <c r="G57" s="451"/>
      <c r="H57" s="451"/>
      <c r="I57" s="451"/>
      <c r="J57" s="452"/>
      <c r="K57" s="85"/>
      <c r="L57" s="85"/>
    </row>
    <row r="58" spans="1:12" ht="25.5" x14ac:dyDescent="0.2">
      <c r="A58" s="171" t="s">
        <v>176</v>
      </c>
      <c r="B58" s="171" t="s">
        <v>241</v>
      </c>
      <c r="C58" s="171" t="s">
        <v>187</v>
      </c>
      <c r="D58" s="171" t="s">
        <v>188</v>
      </c>
      <c r="E58" s="450" t="s">
        <v>302</v>
      </c>
      <c r="F58" s="453"/>
      <c r="G58" s="450" t="s">
        <v>243</v>
      </c>
      <c r="H58" s="453"/>
      <c r="I58" s="450" t="s">
        <v>242</v>
      </c>
      <c r="J58" s="453"/>
      <c r="K58" s="85"/>
      <c r="L58" s="85"/>
    </row>
    <row r="59" spans="1:12" ht="25.5" x14ac:dyDescent="0.2">
      <c r="A59" s="454"/>
      <c r="B59" s="455"/>
      <c r="C59" s="455"/>
      <c r="D59" s="456"/>
      <c r="E59" s="172" t="s">
        <v>245</v>
      </c>
      <c r="F59" s="172" t="s">
        <v>246</v>
      </c>
      <c r="G59" s="172" t="s">
        <v>245</v>
      </c>
      <c r="H59" s="172" t="s">
        <v>246</v>
      </c>
      <c r="I59" s="172" t="s">
        <v>245</v>
      </c>
      <c r="J59" s="172" t="s">
        <v>246</v>
      </c>
      <c r="K59" s="171" t="s">
        <v>249</v>
      </c>
      <c r="L59" s="85"/>
    </row>
    <row r="60" spans="1:12" ht="38.25" x14ac:dyDescent="0.2">
      <c r="A60" s="173">
        <v>14</v>
      </c>
      <c r="B60" s="176" t="s">
        <v>203</v>
      </c>
      <c r="C60" s="174" t="s">
        <v>247</v>
      </c>
      <c r="D60" s="173">
        <v>1</v>
      </c>
      <c r="E60" s="175">
        <v>24.99</v>
      </c>
      <c r="F60" s="175">
        <f>D60*E60</f>
        <v>24.99</v>
      </c>
      <c r="G60" s="175">
        <v>36.9</v>
      </c>
      <c r="H60" s="175">
        <f>D60*G60</f>
        <v>36.9</v>
      </c>
      <c r="I60" s="175">
        <v>34.549999999999997</v>
      </c>
      <c r="J60" s="175">
        <f>I60*D60</f>
        <v>34.549999999999997</v>
      </c>
      <c r="K60" s="175">
        <f>(F60+H60+J60)/3</f>
        <v>32.146666666666668</v>
      </c>
      <c r="L60" s="85"/>
    </row>
    <row r="61" spans="1:12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</row>
    <row r="62" spans="1:12" x14ac:dyDescent="0.2">
      <c r="A62" s="463" t="s">
        <v>240</v>
      </c>
      <c r="B62" s="464"/>
      <c r="C62" s="464"/>
      <c r="D62" s="464"/>
      <c r="E62" s="464"/>
      <c r="F62" s="464"/>
      <c r="G62" s="464"/>
      <c r="H62" s="464"/>
      <c r="I62" s="464"/>
      <c r="J62" s="465"/>
      <c r="K62" s="85"/>
      <c r="L62" s="85"/>
    </row>
    <row r="63" spans="1:12" x14ac:dyDescent="0.2">
      <c r="A63" s="450" t="s">
        <v>488</v>
      </c>
      <c r="B63" s="451"/>
      <c r="C63" s="451"/>
      <c r="D63" s="451"/>
      <c r="E63" s="451"/>
      <c r="F63" s="451"/>
      <c r="G63" s="451"/>
      <c r="H63" s="451"/>
      <c r="I63" s="451"/>
      <c r="J63" s="452"/>
      <c r="K63" s="85"/>
      <c r="L63" s="85"/>
    </row>
    <row r="64" spans="1:12" ht="25.5" x14ac:dyDescent="0.2">
      <c r="A64" s="171" t="s">
        <v>176</v>
      </c>
      <c r="B64" s="171" t="s">
        <v>241</v>
      </c>
      <c r="C64" s="171" t="s">
        <v>187</v>
      </c>
      <c r="D64" s="171" t="s">
        <v>188</v>
      </c>
      <c r="E64" s="450" t="s">
        <v>302</v>
      </c>
      <c r="F64" s="453"/>
      <c r="G64" s="450" t="s">
        <v>474</v>
      </c>
      <c r="H64" s="453"/>
      <c r="I64" s="450" t="s">
        <v>294</v>
      </c>
      <c r="J64" s="453"/>
      <c r="K64" s="85"/>
      <c r="L64" s="85"/>
    </row>
    <row r="65" spans="1:12" ht="25.5" x14ac:dyDescent="0.2">
      <c r="A65" s="454"/>
      <c r="B65" s="455"/>
      <c r="C65" s="455"/>
      <c r="D65" s="456"/>
      <c r="E65" s="172" t="s">
        <v>245</v>
      </c>
      <c r="F65" s="172" t="s">
        <v>246</v>
      </c>
      <c r="G65" s="172" t="s">
        <v>245</v>
      </c>
      <c r="H65" s="172" t="s">
        <v>246</v>
      </c>
      <c r="I65" s="172" t="s">
        <v>245</v>
      </c>
      <c r="J65" s="172" t="s">
        <v>246</v>
      </c>
      <c r="K65" s="171" t="s">
        <v>249</v>
      </c>
      <c r="L65" s="85"/>
    </row>
    <row r="66" spans="1:12" ht="38.25" x14ac:dyDescent="0.2">
      <c r="A66" s="173">
        <v>15</v>
      </c>
      <c r="B66" s="176" t="s">
        <v>489</v>
      </c>
      <c r="C66" s="174" t="s">
        <v>247</v>
      </c>
      <c r="D66" s="173">
        <v>1</v>
      </c>
      <c r="E66" s="175">
        <v>23.66</v>
      </c>
      <c r="F66" s="175">
        <f>D66*E66</f>
        <v>23.66</v>
      </c>
      <c r="G66" s="175">
        <v>30.12</v>
      </c>
      <c r="H66" s="175">
        <f>D66*G66</f>
        <v>30.12</v>
      </c>
      <c r="I66" s="175">
        <v>30.99</v>
      </c>
      <c r="J66" s="175">
        <f>I66*D66</f>
        <v>30.99</v>
      </c>
      <c r="K66" s="175">
        <f>(F66+H66+J66)/3</f>
        <v>28.256666666666664</v>
      </c>
      <c r="L66" s="85"/>
    </row>
    <row r="68" spans="1:12" x14ac:dyDescent="0.2">
      <c r="A68" s="463" t="s">
        <v>240</v>
      </c>
      <c r="B68" s="464"/>
      <c r="C68" s="464"/>
      <c r="D68" s="464"/>
      <c r="E68" s="464"/>
      <c r="F68" s="464"/>
      <c r="G68" s="464"/>
      <c r="H68" s="464"/>
      <c r="I68" s="464"/>
      <c r="J68" s="465"/>
      <c r="K68" s="85"/>
    </row>
    <row r="69" spans="1:12" x14ac:dyDescent="0.2">
      <c r="A69" s="450" t="s">
        <v>251</v>
      </c>
      <c r="B69" s="451"/>
      <c r="C69" s="451"/>
      <c r="D69" s="451"/>
      <c r="E69" s="451"/>
      <c r="F69" s="451"/>
      <c r="G69" s="451"/>
      <c r="H69" s="451"/>
      <c r="I69" s="451"/>
      <c r="J69" s="452"/>
      <c r="K69" s="85"/>
    </row>
    <row r="70" spans="1:12" ht="25.5" x14ac:dyDescent="0.2">
      <c r="A70" s="171" t="s">
        <v>176</v>
      </c>
      <c r="B70" s="171" t="s">
        <v>241</v>
      </c>
      <c r="C70" s="171" t="s">
        <v>187</v>
      </c>
      <c r="D70" s="171" t="s">
        <v>188</v>
      </c>
      <c r="E70" s="450" t="s">
        <v>456</v>
      </c>
      <c r="F70" s="453"/>
      <c r="G70" s="450" t="s">
        <v>243</v>
      </c>
      <c r="H70" s="453"/>
      <c r="I70" s="450" t="s">
        <v>242</v>
      </c>
      <c r="J70" s="453"/>
      <c r="K70" s="85"/>
    </row>
    <row r="71" spans="1:12" ht="25.5" x14ac:dyDescent="0.2">
      <c r="A71" s="454"/>
      <c r="B71" s="455"/>
      <c r="C71" s="455"/>
      <c r="D71" s="456"/>
      <c r="E71" s="172" t="s">
        <v>245</v>
      </c>
      <c r="F71" s="172" t="s">
        <v>246</v>
      </c>
      <c r="G71" s="172" t="s">
        <v>245</v>
      </c>
      <c r="H71" s="172" t="s">
        <v>246</v>
      </c>
      <c r="I71" s="172" t="s">
        <v>245</v>
      </c>
      <c r="J71" s="172" t="s">
        <v>246</v>
      </c>
      <c r="K71" s="171" t="s">
        <v>249</v>
      </c>
    </row>
    <row r="72" spans="1:12" ht="25.5" x14ac:dyDescent="0.2">
      <c r="A72" s="173">
        <v>16</v>
      </c>
      <c r="B72" s="176" t="s">
        <v>455</v>
      </c>
      <c r="C72" s="174" t="s">
        <v>247</v>
      </c>
      <c r="D72" s="173">
        <v>1</v>
      </c>
      <c r="E72" s="175">
        <v>17.579999999999998</v>
      </c>
      <c r="F72" s="175">
        <f>D72*E72</f>
        <v>17.579999999999998</v>
      </c>
      <c r="G72" s="175">
        <v>18.79</v>
      </c>
      <c r="H72" s="175">
        <f>D72*G72</f>
        <v>18.79</v>
      </c>
      <c r="I72" s="175">
        <v>17</v>
      </c>
      <c r="J72" s="175">
        <f>I72*D72</f>
        <v>17</v>
      </c>
      <c r="K72" s="175">
        <f>(F72+H72+J72)/3</f>
        <v>17.79</v>
      </c>
    </row>
    <row r="74" spans="1:12" x14ac:dyDescent="0.2">
      <c r="A74" s="463" t="s">
        <v>240</v>
      </c>
      <c r="B74" s="464"/>
      <c r="C74" s="464"/>
      <c r="D74" s="464"/>
      <c r="E74" s="464"/>
      <c r="F74" s="464"/>
      <c r="G74" s="464"/>
      <c r="H74" s="464"/>
      <c r="I74" s="464"/>
      <c r="J74" s="465"/>
      <c r="K74" s="85"/>
    </row>
    <row r="75" spans="1:12" x14ac:dyDescent="0.2">
      <c r="A75" s="450" t="s">
        <v>458</v>
      </c>
      <c r="B75" s="451"/>
      <c r="C75" s="451"/>
      <c r="D75" s="451"/>
      <c r="E75" s="451"/>
      <c r="F75" s="451"/>
      <c r="G75" s="451"/>
      <c r="H75" s="451"/>
      <c r="I75" s="451"/>
      <c r="J75" s="452"/>
      <c r="K75" s="85"/>
    </row>
    <row r="76" spans="1:12" ht="25.5" x14ac:dyDescent="0.2">
      <c r="A76" s="171" t="s">
        <v>176</v>
      </c>
      <c r="B76" s="171" t="s">
        <v>241</v>
      </c>
      <c r="C76" s="171" t="s">
        <v>187</v>
      </c>
      <c r="D76" s="171" t="s">
        <v>188</v>
      </c>
      <c r="E76" s="450" t="s">
        <v>457</v>
      </c>
      <c r="F76" s="453"/>
      <c r="G76" s="450" t="s">
        <v>474</v>
      </c>
      <c r="H76" s="453"/>
      <c r="I76" s="450" t="s">
        <v>302</v>
      </c>
      <c r="J76" s="453"/>
      <c r="K76" s="85"/>
    </row>
    <row r="77" spans="1:12" ht="25.5" x14ac:dyDescent="0.2">
      <c r="A77" s="454"/>
      <c r="B77" s="455"/>
      <c r="C77" s="455"/>
      <c r="D77" s="456"/>
      <c r="E77" s="172" t="s">
        <v>245</v>
      </c>
      <c r="F77" s="172" t="s">
        <v>246</v>
      </c>
      <c r="G77" s="172" t="s">
        <v>245</v>
      </c>
      <c r="H77" s="172" t="s">
        <v>246</v>
      </c>
      <c r="I77" s="172" t="s">
        <v>245</v>
      </c>
      <c r="J77" s="172" t="s">
        <v>246</v>
      </c>
      <c r="K77" s="171" t="s">
        <v>249</v>
      </c>
    </row>
    <row r="78" spans="1:12" ht="25.5" x14ac:dyDescent="0.2">
      <c r="A78" s="173">
        <v>17</v>
      </c>
      <c r="B78" s="176" t="s">
        <v>204</v>
      </c>
      <c r="C78" s="174" t="s">
        <v>247</v>
      </c>
      <c r="D78" s="173">
        <v>1</v>
      </c>
      <c r="E78" s="175">
        <v>28.4</v>
      </c>
      <c r="F78" s="175">
        <f>D78*E78</f>
        <v>28.4</v>
      </c>
      <c r="G78" s="175">
        <v>22.66</v>
      </c>
      <c r="H78" s="175">
        <f>D78*G78</f>
        <v>22.66</v>
      </c>
      <c r="I78" s="175">
        <v>22.71</v>
      </c>
      <c r="J78" s="175">
        <f>I78*D78</f>
        <v>22.71</v>
      </c>
      <c r="K78" s="175">
        <f>(F78+H78+J78)/3</f>
        <v>24.590000000000003</v>
      </c>
    </row>
    <row r="80" spans="1:12" x14ac:dyDescent="0.2">
      <c r="A80" s="463" t="s">
        <v>240</v>
      </c>
      <c r="B80" s="464"/>
      <c r="C80" s="464"/>
      <c r="D80" s="464"/>
      <c r="E80" s="464"/>
      <c r="F80" s="464"/>
      <c r="G80" s="464"/>
      <c r="H80" s="464"/>
      <c r="I80" s="464"/>
      <c r="J80" s="465"/>
      <c r="K80" s="85"/>
    </row>
    <row r="81" spans="1:26" x14ac:dyDescent="0.2">
      <c r="A81" s="450" t="s">
        <v>458</v>
      </c>
      <c r="B81" s="451"/>
      <c r="C81" s="451"/>
      <c r="D81" s="451"/>
      <c r="E81" s="451"/>
      <c r="F81" s="451"/>
      <c r="G81" s="451"/>
      <c r="H81" s="451"/>
      <c r="I81" s="451"/>
      <c r="J81" s="452"/>
      <c r="K81" s="85"/>
    </row>
    <row r="82" spans="1:26" ht="25.5" x14ac:dyDescent="0.2">
      <c r="A82" s="171" t="s">
        <v>176</v>
      </c>
      <c r="B82" s="171" t="s">
        <v>241</v>
      </c>
      <c r="C82" s="171" t="s">
        <v>187</v>
      </c>
      <c r="D82" s="171" t="s">
        <v>188</v>
      </c>
      <c r="E82" s="450" t="s">
        <v>459</v>
      </c>
      <c r="F82" s="453"/>
      <c r="G82" s="450" t="s">
        <v>302</v>
      </c>
      <c r="H82" s="453"/>
      <c r="I82" s="450" t="s">
        <v>460</v>
      </c>
      <c r="J82" s="453"/>
      <c r="K82" s="85"/>
    </row>
    <row r="83" spans="1:26" ht="25.5" x14ac:dyDescent="0.2">
      <c r="A83" s="454"/>
      <c r="B83" s="455"/>
      <c r="C83" s="455"/>
      <c r="D83" s="456"/>
      <c r="E83" s="172" t="s">
        <v>245</v>
      </c>
      <c r="F83" s="172" t="s">
        <v>246</v>
      </c>
      <c r="G83" s="172" t="s">
        <v>245</v>
      </c>
      <c r="H83" s="172" t="s">
        <v>246</v>
      </c>
      <c r="I83" s="172" t="s">
        <v>245</v>
      </c>
      <c r="J83" s="172" t="s">
        <v>246</v>
      </c>
      <c r="K83" s="171" t="s">
        <v>249</v>
      </c>
    </row>
    <row r="84" spans="1:26" ht="25.5" x14ac:dyDescent="0.2">
      <c r="A84" s="173">
        <v>18</v>
      </c>
      <c r="B84" s="176" t="s">
        <v>205</v>
      </c>
      <c r="C84" s="174" t="s">
        <v>247</v>
      </c>
      <c r="D84" s="173">
        <v>1</v>
      </c>
      <c r="E84" s="175">
        <v>7.97</v>
      </c>
      <c r="F84" s="175">
        <f>D84*E84</f>
        <v>7.97</v>
      </c>
      <c r="G84" s="175">
        <v>10.99</v>
      </c>
      <c r="H84" s="175">
        <f>D84*G84</f>
        <v>10.99</v>
      </c>
      <c r="I84" s="175">
        <v>10.83</v>
      </c>
      <c r="J84" s="175">
        <f>I84*D84</f>
        <v>10.83</v>
      </c>
      <c r="K84" s="175">
        <f>(F84+H84+J84)/3</f>
        <v>9.93</v>
      </c>
    </row>
    <row r="86" spans="1:26" x14ac:dyDescent="0.2">
      <c r="A86" s="463" t="s">
        <v>240</v>
      </c>
      <c r="B86" s="464"/>
      <c r="C86" s="464"/>
      <c r="D86" s="464"/>
      <c r="E86" s="464"/>
      <c r="F86" s="464"/>
      <c r="G86" s="464"/>
      <c r="H86" s="464"/>
      <c r="I86" s="464"/>
      <c r="J86" s="465"/>
      <c r="K86" s="85"/>
    </row>
    <row r="87" spans="1:26" x14ac:dyDescent="0.2">
      <c r="A87" s="450" t="s">
        <v>251</v>
      </c>
      <c r="B87" s="451"/>
      <c r="C87" s="451"/>
      <c r="D87" s="451"/>
      <c r="E87" s="451"/>
      <c r="F87" s="451"/>
      <c r="G87" s="451"/>
      <c r="H87" s="451"/>
      <c r="I87" s="451"/>
      <c r="J87" s="452"/>
      <c r="K87" s="85"/>
    </row>
    <row r="88" spans="1:26" ht="25.5" customHeight="1" x14ac:dyDescent="0.2">
      <c r="A88" s="171" t="s">
        <v>176</v>
      </c>
      <c r="B88" s="171" t="s">
        <v>241</v>
      </c>
      <c r="C88" s="171" t="s">
        <v>187</v>
      </c>
      <c r="D88" s="171" t="s">
        <v>188</v>
      </c>
      <c r="E88" s="450" t="s">
        <v>456</v>
      </c>
      <c r="F88" s="453"/>
      <c r="G88" s="450" t="s">
        <v>461</v>
      </c>
      <c r="H88" s="453"/>
      <c r="I88" s="450" t="s">
        <v>293</v>
      </c>
      <c r="J88" s="453"/>
      <c r="K88" s="85"/>
    </row>
    <row r="89" spans="1:26" ht="25.5" customHeight="1" x14ac:dyDescent="0.2">
      <c r="A89" s="454"/>
      <c r="B89" s="455"/>
      <c r="C89" s="455"/>
      <c r="D89" s="456"/>
      <c r="E89" s="172" t="s">
        <v>245</v>
      </c>
      <c r="F89" s="172" t="s">
        <v>246</v>
      </c>
      <c r="G89" s="172" t="s">
        <v>245</v>
      </c>
      <c r="H89" s="172" t="s">
        <v>246</v>
      </c>
      <c r="I89" s="172" t="s">
        <v>245</v>
      </c>
      <c r="J89" s="172" t="s">
        <v>246</v>
      </c>
      <c r="K89" s="171" t="s">
        <v>249</v>
      </c>
    </row>
    <row r="90" spans="1:26" ht="25.5" x14ac:dyDescent="0.2">
      <c r="A90" s="173">
        <v>19</v>
      </c>
      <c r="B90" s="176" t="s">
        <v>206</v>
      </c>
      <c r="C90" s="174" t="s">
        <v>247</v>
      </c>
      <c r="D90" s="173">
        <v>1</v>
      </c>
      <c r="E90" s="175">
        <v>32.78</v>
      </c>
      <c r="F90" s="175">
        <f>D90*E90</f>
        <v>32.78</v>
      </c>
      <c r="G90" s="175">
        <v>26.4</v>
      </c>
      <c r="H90" s="175">
        <f>D90*G90</f>
        <v>26.4</v>
      </c>
      <c r="I90" s="175">
        <v>36.96</v>
      </c>
      <c r="J90" s="175">
        <f>I90*D90</f>
        <v>36.96</v>
      </c>
      <c r="K90" s="175">
        <f>(F90+H90+J90)/3</f>
        <v>32.046666666666667</v>
      </c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</row>
    <row r="91" spans="1:26" x14ac:dyDescent="0.2"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</row>
    <row r="92" spans="1:26" x14ac:dyDescent="0.2">
      <c r="A92" s="463" t="s">
        <v>240</v>
      </c>
      <c r="B92" s="464"/>
      <c r="C92" s="464"/>
      <c r="D92" s="464"/>
      <c r="E92" s="464"/>
      <c r="F92" s="464"/>
      <c r="G92" s="464"/>
      <c r="H92" s="464"/>
      <c r="I92" s="464"/>
      <c r="J92" s="465"/>
      <c r="K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</row>
    <row r="93" spans="1:26" x14ac:dyDescent="0.2">
      <c r="A93" s="450" t="s">
        <v>251</v>
      </c>
      <c r="B93" s="451"/>
      <c r="C93" s="451"/>
      <c r="D93" s="451"/>
      <c r="E93" s="451"/>
      <c r="F93" s="451"/>
      <c r="G93" s="451"/>
      <c r="H93" s="451"/>
      <c r="I93" s="451"/>
      <c r="J93" s="452"/>
      <c r="K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</row>
    <row r="94" spans="1:26" ht="25.5" x14ac:dyDescent="0.2">
      <c r="A94" s="171" t="s">
        <v>176</v>
      </c>
      <c r="B94" s="171" t="s">
        <v>241</v>
      </c>
      <c r="C94" s="171" t="s">
        <v>187</v>
      </c>
      <c r="D94" s="171" t="s">
        <v>188</v>
      </c>
      <c r="E94" s="450" t="s">
        <v>294</v>
      </c>
      <c r="F94" s="453"/>
      <c r="G94" s="450" t="s">
        <v>243</v>
      </c>
      <c r="H94" s="453"/>
      <c r="I94" s="450" t="s">
        <v>293</v>
      </c>
      <c r="J94" s="453"/>
      <c r="K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</row>
    <row r="95" spans="1:26" ht="25.5" x14ac:dyDescent="0.2">
      <c r="A95" s="454"/>
      <c r="B95" s="455"/>
      <c r="C95" s="455"/>
      <c r="D95" s="456"/>
      <c r="E95" s="172" t="s">
        <v>245</v>
      </c>
      <c r="F95" s="172" t="s">
        <v>246</v>
      </c>
      <c r="G95" s="172" t="s">
        <v>245</v>
      </c>
      <c r="H95" s="172" t="s">
        <v>246</v>
      </c>
      <c r="I95" s="172" t="s">
        <v>245</v>
      </c>
      <c r="J95" s="172" t="s">
        <v>246</v>
      </c>
      <c r="K95" s="171" t="s">
        <v>249</v>
      </c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</row>
    <row r="96" spans="1:26" ht="38.25" x14ac:dyDescent="0.2">
      <c r="A96" s="173">
        <v>20</v>
      </c>
      <c r="B96" s="176" t="s">
        <v>207</v>
      </c>
      <c r="C96" s="174" t="s">
        <v>247</v>
      </c>
      <c r="D96" s="173">
        <v>1</v>
      </c>
      <c r="E96" s="175">
        <v>28.99</v>
      </c>
      <c r="F96" s="175">
        <f>D96*E96</f>
        <v>28.99</v>
      </c>
      <c r="G96" s="175">
        <v>31.9</v>
      </c>
      <c r="H96" s="175">
        <f>D96*G96</f>
        <v>31.9</v>
      </c>
      <c r="I96" s="175">
        <v>27.9</v>
      </c>
      <c r="J96" s="175">
        <f>I96*D96</f>
        <v>27.9</v>
      </c>
      <c r="K96" s="175">
        <f>(F96+H96+J96)/3</f>
        <v>29.596666666666664</v>
      </c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</row>
    <row r="97" spans="1:26" x14ac:dyDescent="0.2"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</row>
    <row r="98" spans="1:26" x14ac:dyDescent="0.2"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</row>
    <row r="99" spans="1:26" x14ac:dyDescent="0.2">
      <c r="A99" s="450" t="s">
        <v>298</v>
      </c>
      <c r="B99" s="451"/>
      <c r="C99" s="451"/>
      <c r="D99" s="451"/>
      <c r="E99" s="451"/>
      <c r="F99" s="451"/>
      <c r="G99" s="451"/>
      <c r="H99" s="451"/>
      <c r="I99" s="451"/>
      <c r="J99" s="452"/>
      <c r="K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</row>
    <row r="100" spans="1:26" ht="25.5" x14ac:dyDescent="0.2">
      <c r="A100" s="171" t="s">
        <v>176</v>
      </c>
      <c r="B100" s="171" t="s">
        <v>241</v>
      </c>
      <c r="C100" s="171" t="s">
        <v>187</v>
      </c>
      <c r="D100" s="171" t="s">
        <v>188</v>
      </c>
      <c r="E100" s="450" t="s">
        <v>460</v>
      </c>
      <c r="F100" s="453"/>
      <c r="G100" s="450" t="s">
        <v>323</v>
      </c>
      <c r="H100" s="453"/>
      <c r="I100" s="450" t="s">
        <v>244</v>
      </c>
      <c r="J100" s="453"/>
      <c r="K100" s="85"/>
      <c r="Y100" s="85"/>
      <c r="Z100" s="85"/>
    </row>
    <row r="101" spans="1:26" ht="25.5" x14ac:dyDescent="0.2">
      <c r="A101" s="454"/>
      <c r="B101" s="455"/>
      <c r="C101" s="455"/>
      <c r="D101" s="456"/>
      <c r="E101" s="172" t="s">
        <v>245</v>
      </c>
      <c r="F101" s="172" t="s">
        <v>246</v>
      </c>
      <c r="G101" s="172" t="s">
        <v>245</v>
      </c>
      <c r="H101" s="172" t="s">
        <v>246</v>
      </c>
      <c r="I101" s="172" t="s">
        <v>245</v>
      </c>
      <c r="J101" s="172" t="s">
        <v>246</v>
      </c>
      <c r="K101" s="171" t="s">
        <v>249</v>
      </c>
      <c r="Y101" s="85"/>
      <c r="Z101" s="85"/>
    </row>
    <row r="102" spans="1:26" ht="15" x14ac:dyDescent="0.2">
      <c r="A102" s="173">
        <v>23</v>
      </c>
      <c r="B102" s="176" t="s">
        <v>296</v>
      </c>
      <c r="C102" s="174" t="s">
        <v>247</v>
      </c>
      <c r="D102" s="173">
        <v>1</v>
      </c>
      <c r="E102" s="227">
        <v>35.729999999999997</v>
      </c>
      <c r="F102" s="175">
        <f>D102*E102</f>
        <v>35.729999999999997</v>
      </c>
      <c r="G102" s="175">
        <v>28.11</v>
      </c>
      <c r="H102" s="175">
        <f>D102*G102</f>
        <v>28.11</v>
      </c>
      <c r="I102" s="175">
        <v>20.9</v>
      </c>
      <c r="J102" s="175">
        <f>I102*D102</f>
        <v>20.9</v>
      </c>
      <c r="K102" s="175">
        <f>(F102+H102+J102)/3</f>
        <v>28.246666666666666</v>
      </c>
      <c r="Y102" s="85"/>
      <c r="Z102" s="85"/>
    </row>
    <row r="103" spans="1:26" s="85" customFormat="1" ht="12.75" customHeight="1" x14ac:dyDescent="0.2">
      <c r="A103" s="228"/>
      <c r="B103" s="231"/>
      <c r="C103" s="229"/>
      <c r="D103" s="228"/>
      <c r="E103" s="230"/>
      <c r="F103" s="230"/>
      <c r="G103" s="230"/>
      <c r="H103" s="230"/>
      <c r="I103" s="230"/>
      <c r="J103" s="230"/>
      <c r="K103" s="230"/>
    </row>
    <row r="104" spans="1:26" s="85" customFormat="1" ht="12.75" customHeight="1" x14ac:dyDescent="0.2">
      <c r="A104" s="450" t="s">
        <v>458</v>
      </c>
      <c r="B104" s="451"/>
      <c r="C104" s="451"/>
      <c r="D104" s="451"/>
      <c r="E104" s="451"/>
      <c r="F104" s="451"/>
      <c r="G104" s="451"/>
      <c r="H104" s="451"/>
      <c r="I104" s="451"/>
      <c r="J104" s="452"/>
      <c r="K104" s="230"/>
    </row>
    <row r="105" spans="1:26" s="85" customFormat="1" ht="12.75" customHeight="1" x14ac:dyDescent="0.2">
      <c r="A105" s="171" t="s">
        <v>176</v>
      </c>
      <c r="B105" s="171" t="s">
        <v>241</v>
      </c>
      <c r="C105" s="171" t="s">
        <v>187</v>
      </c>
      <c r="D105" s="171" t="s">
        <v>188</v>
      </c>
      <c r="E105" s="450" t="s">
        <v>302</v>
      </c>
      <c r="F105" s="453"/>
      <c r="G105" s="450" t="s">
        <v>459</v>
      </c>
      <c r="H105" s="453"/>
      <c r="I105" s="450" t="s">
        <v>462</v>
      </c>
      <c r="J105" s="453"/>
      <c r="K105" s="230"/>
    </row>
    <row r="106" spans="1:26" s="85" customFormat="1" ht="12.75" customHeight="1" x14ac:dyDescent="0.2">
      <c r="A106" s="454"/>
      <c r="B106" s="455"/>
      <c r="C106" s="455"/>
      <c r="D106" s="456"/>
      <c r="E106" s="172" t="s">
        <v>245</v>
      </c>
      <c r="F106" s="172" t="s">
        <v>246</v>
      </c>
      <c r="G106" s="172" t="s">
        <v>245</v>
      </c>
      <c r="H106" s="172" t="s">
        <v>246</v>
      </c>
      <c r="I106" s="172" t="s">
        <v>245</v>
      </c>
      <c r="J106" s="172" t="s">
        <v>246</v>
      </c>
      <c r="K106" s="171" t="s">
        <v>249</v>
      </c>
    </row>
    <row r="107" spans="1:26" s="85" customFormat="1" ht="12.75" customHeight="1" x14ac:dyDescent="0.2">
      <c r="A107" s="173">
        <v>24</v>
      </c>
      <c r="B107" s="232" t="s">
        <v>297</v>
      </c>
      <c r="C107" s="174" t="s">
        <v>247</v>
      </c>
      <c r="D107" s="173">
        <v>1</v>
      </c>
      <c r="E107" s="175">
        <v>15.11</v>
      </c>
      <c r="F107" s="175">
        <f>D107*E107</f>
        <v>15.11</v>
      </c>
      <c r="G107" s="175">
        <v>18.690000000000001</v>
      </c>
      <c r="H107" s="175">
        <f>D107*G107</f>
        <v>18.690000000000001</v>
      </c>
      <c r="I107" s="175">
        <v>21.32</v>
      </c>
      <c r="J107" s="175">
        <f>I107*D107</f>
        <v>21.32</v>
      </c>
      <c r="K107" s="175">
        <f>(F107+H107+J107)/3</f>
        <v>18.373333333333331</v>
      </c>
    </row>
    <row r="108" spans="1:26" s="85" customFormat="1" ht="12.75" customHeight="1" x14ac:dyDescent="0.2">
      <c r="A108" s="228"/>
      <c r="B108" s="231"/>
      <c r="C108" s="229"/>
      <c r="D108" s="228"/>
      <c r="E108" s="230"/>
      <c r="F108" s="230"/>
      <c r="G108" s="230"/>
      <c r="H108" s="230"/>
      <c r="I108" s="230"/>
      <c r="J108" s="230"/>
      <c r="K108" s="230"/>
    </row>
    <row r="109" spans="1:26" x14ac:dyDescent="0.2">
      <c r="Y109" s="85"/>
      <c r="Z109" s="85"/>
    </row>
    <row r="110" spans="1:26" ht="12.75" customHeight="1" x14ac:dyDescent="0.2">
      <c r="A110" s="467" t="s">
        <v>240</v>
      </c>
      <c r="B110" s="468"/>
      <c r="C110" s="468"/>
      <c r="D110" s="468"/>
      <c r="E110" s="468"/>
      <c r="F110" s="468"/>
      <c r="G110" s="468"/>
      <c r="H110" s="468"/>
      <c r="I110" s="468"/>
      <c r="J110" s="469"/>
      <c r="K110" s="85"/>
    </row>
    <row r="111" spans="1:26" ht="12.75" customHeight="1" x14ac:dyDescent="0.2">
      <c r="A111" s="450" t="s">
        <v>251</v>
      </c>
      <c r="B111" s="460"/>
      <c r="C111" s="460"/>
      <c r="D111" s="460"/>
      <c r="E111" s="460"/>
      <c r="F111" s="460"/>
      <c r="G111" s="460"/>
      <c r="H111" s="460"/>
      <c r="I111" s="460"/>
      <c r="J111" s="453"/>
      <c r="K111" s="85"/>
    </row>
    <row r="112" spans="1:26" ht="25.5" customHeight="1" x14ac:dyDescent="0.2">
      <c r="A112" s="171" t="s">
        <v>176</v>
      </c>
      <c r="B112" s="171" t="s">
        <v>241</v>
      </c>
      <c r="C112" s="171" t="s">
        <v>187</v>
      </c>
      <c r="D112" s="171" t="s">
        <v>188</v>
      </c>
      <c r="E112" s="450" t="s">
        <v>243</v>
      </c>
      <c r="F112" s="453"/>
      <c r="G112" s="450" t="s">
        <v>242</v>
      </c>
      <c r="H112" s="453"/>
      <c r="I112" s="450" t="s">
        <v>244</v>
      </c>
      <c r="J112" s="453"/>
      <c r="K112" s="85"/>
    </row>
    <row r="113" spans="1:13" ht="25.5" x14ac:dyDescent="0.2">
      <c r="A113" s="454"/>
      <c r="B113" s="455"/>
      <c r="C113" s="455"/>
      <c r="D113" s="456"/>
      <c r="E113" s="172" t="s">
        <v>245</v>
      </c>
      <c r="F113" s="172" t="s">
        <v>246</v>
      </c>
      <c r="G113" s="172" t="s">
        <v>245</v>
      </c>
      <c r="H113" s="172" t="s">
        <v>246</v>
      </c>
      <c r="I113" s="172" t="s">
        <v>245</v>
      </c>
      <c r="J113" s="172" t="s">
        <v>246</v>
      </c>
      <c r="K113" s="171" t="s">
        <v>249</v>
      </c>
      <c r="L113" s="470"/>
      <c r="M113" s="471"/>
    </row>
    <row r="114" spans="1:13" ht="25.5" x14ac:dyDescent="0.2">
      <c r="A114" s="173">
        <v>25</v>
      </c>
      <c r="B114" s="176" t="s">
        <v>299</v>
      </c>
      <c r="C114" s="174" t="s">
        <v>247</v>
      </c>
      <c r="D114" s="173">
        <v>1</v>
      </c>
      <c r="E114" s="175">
        <v>25.9</v>
      </c>
      <c r="F114" s="175">
        <f>D114*E114</f>
        <v>25.9</v>
      </c>
      <c r="G114" s="175">
        <v>36.54</v>
      </c>
      <c r="H114" s="175">
        <f>D114*G114</f>
        <v>36.54</v>
      </c>
      <c r="I114" s="175">
        <v>24.64</v>
      </c>
      <c r="J114" s="175">
        <f>I114*D114</f>
        <v>24.64</v>
      </c>
      <c r="K114" s="175">
        <f>(F114+H114+J114)/3</f>
        <v>29.026666666666667</v>
      </c>
    </row>
    <row r="115" spans="1:13" ht="15" x14ac:dyDescent="0.2">
      <c r="A115" s="173">
        <v>26</v>
      </c>
      <c r="B115" s="176" t="s">
        <v>300</v>
      </c>
      <c r="C115" s="174" t="s">
        <v>247</v>
      </c>
      <c r="D115" s="173">
        <v>1</v>
      </c>
      <c r="E115" s="175">
        <v>16.89</v>
      </c>
      <c r="F115" s="175">
        <f>D115*E115</f>
        <v>16.89</v>
      </c>
      <c r="G115" s="175">
        <v>28.1</v>
      </c>
      <c r="H115" s="175">
        <f>D115*G115</f>
        <v>28.1</v>
      </c>
      <c r="I115" s="175">
        <v>24.99</v>
      </c>
      <c r="J115" s="175">
        <f>I115*D115</f>
        <v>24.99</v>
      </c>
      <c r="K115" s="175">
        <f>(F115+H115+J115)/3</f>
        <v>23.326666666666668</v>
      </c>
    </row>
    <row r="116" spans="1:13" ht="25.5" x14ac:dyDescent="0.2">
      <c r="A116" s="173">
        <v>27</v>
      </c>
      <c r="B116" s="176" t="s">
        <v>501</v>
      </c>
      <c r="C116" s="174" t="s">
        <v>247</v>
      </c>
      <c r="D116" s="173">
        <v>1</v>
      </c>
      <c r="E116" s="175">
        <v>14.59</v>
      </c>
      <c r="F116" s="175">
        <f>D116*E116</f>
        <v>14.59</v>
      </c>
      <c r="G116" s="175">
        <v>22.9</v>
      </c>
      <c r="H116" s="175">
        <f>D116*G116</f>
        <v>22.9</v>
      </c>
      <c r="I116" s="175">
        <v>17.47</v>
      </c>
      <c r="J116" s="175">
        <f>I116*D116</f>
        <v>17.47</v>
      </c>
      <c r="K116" s="175">
        <f>(F116+H116+J116)/3</f>
        <v>18.319999999999997</v>
      </c>
    </row>
    <row r="118" spans="1:13" x14ac:dyDescent="0.2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</row>
    <row r="119" spans="1:13" x14ac:dyDescent="0.2">
      <c r="A119" s="463" t="s">
        <v>240</v>
      </c>
      <c r="B119" s="464"/>
      <c r="C119" s="464"/>
      <c r="D119" s="464"/>
      <c r="E119" s="464"/>
      <c r="F119" s="464"/>
      <c r="G119" s="464"/>
      <c r="H119" s="464"/>
      <c r="I119" s="464"/>
      <c r="J119" s="465"/>
      <c r="K119" s="85"/>
    </row>
    <row r="120" spans="1:13" x14ac:dyDescent="0.2">
      <c r="A120" s="450" t="s">
        <v>298</v>
      </c>
      <c r="B120" s="451"/>
      <c r="C120" s="451"/>
      <c r="D120" s="451"/>
      <c r="E120" s="451"/>
      <c r="F120" s="451"/>
      <c r="G120" s="451"/>
      <c r="H120" s="451"/>
      <c r="I120" s="451"/>
      <c r="J120" s="452"/>
      <c r="K120" s="85"/>
    </row>
    <row r="121" spans="1:13" ht="25.5" x14ac:dyDescent="0.2">
      <c r="A121" s="171" t="s">
        <v>176</v>
      </c>
      <c r="B121" s="171" t="s">
        <v>241</v>
      </c>
      <c r="C121" s="171" t="s">
        <v>187</v>
      </c>
      <c r="D121" s="171" t="s">
        <v>188</v>
      </c>
      <c r="E121" s="450" t="s">
        <v>463</v>
      </c>
      <c r="F121" s="453"/>
      <c r="G121" s="450" t="s">
        <v>243</v>
      </c>
      <c r="H121" s="453"/>
      <c r="I121" s="450" t="s">
        <v>494</v>
      </c>
      <c r="J121" s="453"/>
      <c r="K121" s="85"/>
    </row>
    <row r="122" spans="1:13" ht="25.5" x14ac:dyDescent="0.2">
      <c r="A122" s="454"/>
      <c r="B122" s="455"/>
      <c r="C122" s="455"/>
      <c r="D122" s="456"/>
      <c r="E122" s="172" t="s">
        <v>245</v>
      </c>
      <c r="F122" s="172" t="s">
        <v>246</v>
      </c>
      <c r="G122" s="172" t="s">
        <v>245</v>
      </c>
      <c r="H122" s="172" t="s">
        <v>246</v>
      </c>
      <c r="I122" s="172" t="s">
        <v>245</v>
      </c>
      <c r="J122" s="172" t="s">
        <v>246</v>
      </c>
      <c r="K122" s="171" t="s">
        <v>249</v>
      </c>
    </row>
    <row r="123" spans="1:13" ht="15" x14ac:dyDescent="0.2">
      <c r="A123" s="173">
        <v>29</v>
      </c>
      <c r="B123" s="176" t="s">
        <v>303</v>
      </c>
      <c r="C123" s="174" t="s">
        <v>247</v>
      </c>
      <c r="D123" s="173">
        <v>1</v>
      </c>
      <c r="E123" s="175">
        <v>19.16</v>
      </c>
      <c r="F123" s="175">
        <f>D123*E123</f>
        <v>19.16</v>
      </c>
      <c r="G123" s="175">
        <v>11.49</v>
      </c>
      <c r="H123" s="175">
        <f>D123*G123</f>
        <v>11.49</v>
      </c>
      <c r="I123" s="175">
        <v>14.4</v>
      </c>
      <c r="J123" s="175">
        <f>I123*D123</f>
        <v>14.4</v>
      </c>
      <c r="K123" s="175">
        <f>(F123+H123+J123)/3</f>
        <v>15.016666666666666</v>
      </c>
    </row>
    <row r="125" spans="1:13" x14ac:dyDescent="0.2">
      <c r="A125" s="463" t="s">
        <v>240</v>
      </c>
      <c r="B125" s="464"/>
      <c r="C125" s="464"/>
      <c r="D125" s="464"/>
      <c r="E125" s="464"/>
      <c r="F125" s="464"/>
      <c r="G125" s="464"/>
      <c r="H125" s="464"/>
      <c r="I125" s="464"/>
      <c r="J125" s="465"/>
      <c r="K125" s="85"/>
    </row>
    <row r="126" spans="1:13" x14ac:dyDescent="0.2">
      <c r="A126" s="450" t="s">
        <v>298</v>
      </c>
      <c r="B126" s="451"/>
      <c r="C126" s="451"/>
      <c r="D126" s="451"/>
      <c r="E126" s="451"/>
      <c r="F126" s="451"/>
      <c r="G126" s="451"/>
      <c r="H126" s="451"/>
      <c r="I126" s="451"/>
      <c r="J126" s="452"/>
      <c r="K126" s="85"/>
    </row>
    <row r="127" spans="1:13" ht="25.5" x14ac:dyDescent="0.2">
      <c r="A127" s="171" t="s">
        <v>176</v>
      </c>
      <c r="B127" s="171" t="s">
        <v>241</v>
      </c>
      <c r="C127" s="171" t="s">
        <v>187</v>
      </c>
      <c r="D127" s="171" t="s">
        <v>188</v>
      </c>
      <c r="E127" s="450" t="s">
        <v>465</v>
      </c>
      <c r="F127" s="453"/>
      <c r="G127" s="450" t="s">
        <v>304</v>
      </c>
      <c r="H127" s="453"/>
      <c r="I127" s="450" t="s">
        <v>324</v>
      </c>
      <c r="J127" s="453"/>
      <c r="K127" s="85"/>
    </row>
    <row r="128" spans="1:13" ht="25.5" x14ac:dyDescent="0.2">
      <c r="A128" s="454"/>
      <c r="B128" s="455"/>
      <c r="C128" s="455"/>
      <c r="D128" s="456"/>
      <c r="E128" s="172" t="s">
        <v>245</v>
      </c>
      <c r="F128" s="172" t="s">
        <v>246</v>
      </c>
      <c r="G128" s="172" t="s">
        <v>245</v>
      </c>
      <c r="H128" s="172" t="s">
        <v>246</v>
      </c>
      <c r="I128" s="172" t="s">
        <v>245</v>
      </c>
      <c r="J128" s="172" t="s">
        <v>246</v>
      </c>
      <c r="K128" s="171" t="s">
        <v>249</v>
      </c>
    </row>
    <row r="129" spans="1:12" ht="51" x14ac:dyDescent="0.2">
      <c r="A129" s="173">
        <v>31</v>
      </c>
      <c r="B129" s="176" t="s">
        <v>464</v>
      </c>
      <c r="C129" s="174" t="s">
        <v>247</v>
      </c>
      <c r="D129" s="173">
        <v>1</v>
      </c>
      <c r="E129" s="175">
        <v>239.9</v>
      </c>
      <c r="F129" s="175">
        <f>D129*E129</f>
        <v>239.9</v>
      </c>
      <c r="G129" s="175">
        <v>252.9</v>
      </c>
      <c r="H129" s="175">
        <f>D129*G129</f>
        <v>252.9</v>
      </c>
      <c r="I129" s="175">
        <v>219</v>
      </c>
      <c r="J129" s="175">
        <f>I129*D129</f>
        <v>219</v>
      </c>
      <c r="K129" s="175">
        <f>(F129+H129+J129)/3</f>
        <v>237.26666666666665</v>
      </c>
      <c r="L129" s="226"/>
    </row>
    <row r="131" spans="1:12" x14ac:dyDescent="0.2">
      <c r="A131" s="463" t="s">
        <v>240</v>
      </c>
      <c r="B131" s="464"/>
      <c r="C131" s="464"/>
      <c r="D131" s="464"/>
      <c r="E131" s="464"/>
      <c r="F131" s="464"/>
      <c r="G131" s="464"/>
      <c r="H131" s="464"/>
      <c r="I131" s="464"/>
      <c r="J131" s="465"/>
      <c r="K131" s="85"/>
    </row>
    <row r="132" spans="1:12" x14ac:dyDescent="0.2">
      <c r="A132" s="450" t="s">
        <v>298</v>
      </c>
      <c r="B132" s="451"/>
      <c r="C132" s="451"/>
      <c r="D132" s="451"/>
      <c r="E132" s="451"/>
      <c r="F132" s="451"/>
      <c r="G132" s="451"/>
      <c r="H132" s="451"/>
      <c r="I132" s="451"/>
      <c r="J132" s="452"/>
      <c r="K132" s="85"/>
    </row>
    <row r="133" spans="1:12" ht="25.5" x14ac:dyDescent="0.2">
      <c r="A133" s="171" t="s">
        <v>176</v>
      </c>
      <c r="B133" s="171" t="s">
        <v>241</v>
      </c>
      <c r="C133" s="171" t="s">
        <v>187</v>
      </c>
      <c r="D133" s="171" t="s">
        <v>188</v>
      </c>
      <c r="E133" s="450" t="s">
        <v>466</v>
      </c>
      <c r="F133" s="453"/>
      <c r="G133" s="450" t="s">
        <v>250</v>
      </c>
      <c r="H133" s="453"/>
      <c r="I133" s="450" t="s">
        <v>467</v>
      </c>
      <c r="J133" s="453"/>
      <c r="K133" s="85"/>
    </row>
    <row r="134" spans="1:12" ht="25.5" x14ac:dyDescent="0.2">
      <c r="A134" s="454"/>
      <c r="B134" s="455"/>
      <c r="C134" s="455"/>
      <c r="D134" s="456"/>
      <c r="E134" s="172" t="s">
        <v>245</v>
      </c>
      <c r="F134" s="172" t="s">
        <v>246</v>
      </c>
      <c r="G134" s="172" t="s">
        <v>245</v>
      </c>
      <c r="H134" s="172" t="s">
        <v>246</v>
      </c>
      <c r="I134" s="172" t="s">
        <v>245</v>
      </c>
      <c r="J134" s="172" t="s">
        <v>246</v>
      </c>
      <c r="K134" s="171" t="s">
        <v>249</v>
      </c>
    </row>
    <row r="135" spans="1:12" ht="25.5" x14ac:dyDescent="0.2">
      <c r="A135" s="173">
        <v>33</v>
      </c>
      <c r="B135" s="176" t="s">
        <v>307</v>
      </c>
      <c r="C135" s="174" t="s">
        <v>247</v>
      </c>
      <c r="D135" s="173">
        <v>1</v>
      </c>
      <c r="E135" s="175">
        <v>32</v>
      </c>
      <c r="F135" s="175">
        <f>D135*E135</f>
        <v>32</v>
      </c>
      <c r="G135" s="175">
        <v>34.07</v>
      </c>
      <c r="H135" s="175">
        <f>D135*G135</f>
        <v>34.07</v>
      </c>
      <c r="I135" s="175">
        <v>49.5</v>
      </c>
      <c r="J135" s="175">
        <f>I135*D135</f>
        <v>49.5</v>
      </c>
      <c r="K135" s="175">
        <f>(F135+H135+J135)/3</f>
        <v>38.523333333333333</v>
      </c>
      <c r="L135" s="226"/>
    </row>
    <row r="137" spans="1:12" x14ac:dyDescent="0.2">
      <c r="A137" s="463" t="s">
        <v>240</v>
      </c>
      <c r="B137" s="464"/>
      <c r="C137" s="464"/>
      <c r="D137" s="464"/>
      <c r="E137" s="464"/>
      <c r="F137" s="464"/>
      <c r="G137" s="464"/>
      <c r="H137" s="464"/>
      <c r="I137" s="464"/>
      <c r="J137" s="465"/>
      <c r="K137" s="85"/>
    </row>
    <row r="138" spans="1:12" x14ac:dyDescent="0.2">
      <c r="A138" s="450" t="s">
        <v>298</v>
      </c>
      <c r="B138" s="451"/>
      <c r="C138" s="451"/>
      <c r="D138" s="451"/>
      <c r="E138" s="451"/>
      <c r="F138" s="451"/>
      <c r="G138" s="451"/>
      <c r="H138" s="451"/>
      <c r="I138" s="451"/>
      <c r="J138" s="452"/>
      <c r="K138" s="85"/>
    </row>
    <row r="139" spans="1:12" ht="25.5" x14ac:dyDescent="0.2">
      <c r="A139" s="171" t="s">
        <v>176</v>
      </c>
      <c r="B139" s="171" t="s">
        <v>241</v>
      </c>
      <c r="C139" s="171" t="s">
        <v>187</v>
      </c>
      <c r="D139" s="171" t="s">
        <v>188</v>
      </c>
      <c r="E139" s="450" t="s">
        <v>468</v>
      </c>
      <c r="F139" s="453"/>
      <c r="G139" s="450" t="s">
        <v>471</v>
      </c>
      <c r="H139" s="453"/>
      <c r="I139" s="450" t="s">
        <v>323</v>
      </c>
      <c r="J139" s="453"/>
      <c r="K139" s="85"/>
    </row>
    <row r="140" spans="1:12" ht="25.5" x14ac:dyDescent="0.2">
      <c r="A140" s="454"/>
      <c r="B140" s="455"/>
      <c r="C140" s="455"/>
      <c r="D140" s="456"/>
      <c r="E140" s="172" t="s">
        <v>245</v>
      </c>
      <c r="F140" s="172" t="s">
        <v>246</v>
      </c>
      <c r="G140" s="172" t="s">
        <v>245</v>
      </c>
      <c r="H140" s="172" t="s">
        <v>246</v>
      </c>
      <c r="I140" s="172" t="s">
        <v>245</v>
      </c>
      <c r="J140" s="172" t="s">
        <v>246</v>
      </c>
      <c r="K140" s="171" t="s">
        <v>249</v>
      </c>
    </row>
    <row r="141" spans="1:12" ht="15" x14ac:dyDescent="0.2">
      <c r="A141" s="173">
        <v>34</v>
      </c>
      <c r="B141" s="176" t="s">
        <v>306</v>
      </c>
      <c r="C141" s="174" t="s">
        <v>247</v>
      </c>
      <c r="D141" s="173">
        <v>1</v>
      </c>
      <c r="E141" s="175">
        <v>11.5</v>
      </c>
      <c r="F141" s="175">
        <f>D141*E141</f>
        <v>11.5</v>
      </c>
      <c r="G141" s="175">
        <v>11.9</v>
      </c>
      <c r="H141" s="175">
        <f>D141*G141</f>
        <v>11.9</v>
      </c>
      <c r="I141" s="175">
        <v>10.83</v>
      </c>
      <c r="J141" s="175">
        <f>I141*D141</f>
        <v>10.83</v>
      </c>
      <c r="K141" s="175">
        <f>(F141+H141+J141)/3</f>
        <v>11.409999999999998</v>
      </c>
    </row>
    <row r="143" spans="1:12" x14ac:dyDescent="0.2">
      <c r="A143" s="463" t="s">
        <v>240</v>
      </c>
      <c r="B143" s="464"/>
      <c r="C143" s="464"/>
      <c r="D143" s="464"/>
      <c r="E143" s="464"/>
      <c r="F143" s="464"/>
      <c r="G143" s="464"/>
      <c r="H143" s="464"/>
      <c r="I143" s="464"/>
      <c r="J143" s="465"/>
      <c r="K143" s="85"/>
    </row>
    <row r="144" spans="1:12" x14ac:dyDescent="0.2">
      <c r="A144" s="450" t="s">
        <v>488</v>
      </c>
      <c r="B144" s="451"/>
      <c r="C144" s="451"/>
      <c r="D144" s="451"/>
      <c r="E144" s="451"/>
      <c r="F144" s="451"/>
      <c r="G144" s="451"/>
      <c r="H144" s="451"/>
      <c r="I144" s="451"/>
      <c r="J144" s="452"/>
      <c r="K144" s="85"/>
    </row>
    <row r="145" spans="1:11" ht="25.5" x14ac:dyDescent="0.2">
      <c r="A145" s="171" t="s">
        <v>176</v>
      </c>
      <c r="B145" s="171" t="s">
        <v>241</v>
      </c>
      <c r="C145" s="171" t="s">
        <v>187</v>
      </c>
      <c r="D145" s="171" t="s">
        <v>188</v>
      </c>
      <c r="E145" s="450" t="s">
        <v>469</v>
      </c>
      <c r="F145" s="453"/>
      <c r="G145" s="450" t="s">
        <v>497</v>
      </c>
      <c r="H145" s="453"/>
      <c r="I145" s="450" t="s">
        <v>498</v>
      </c>
      <c r="J145" s="453"/>
      <c r="K145" s="85"/>
    </row>
    <row r="146" spans="1:11" ht="25.5" x14ac:dyDescent="0.2">
      <c r="A146" s="454"/>
      <c r="B146" s="455"/>
      <c r="C146" s="455"/>
      <c r="D146" s="456"/>
      <c r="E146" s="172" t="s">
        <v>245</v>
      </c>
      <c r="F146" s="172" t="s">
        <v>246</v>
      </c>
      <c r="G146" s="172" t="s">
        <v>245</v>
      </c>
      <c r="H146" s="172" t="s">
        <v>246</v>
      </c>
      <c r="I146" s="172" t="s">
        <v>245</v>
      </c>
      <c r="J146" s="172" t="s">
        <v>246</v>
      </c>
      <c r="K146" s="171" t="s">
        <v>249</v>
      </c>
    </row>
    <row r="147" spans="1:11" ht="25.5" x14ac:dyDescent="0.2">
      <c r="A147" s="173">
        <v>35</v>
      </c>
      <c r="B147" s="176" t="s">
        <v>309</v>
      </c>
      <c r="C147" s="174" t="s">
        <v>247</v>
      </c>
      <c r="D147" s="173">
        <v>1</v>
      </c>
      <c r="E147" s="175">
        <v>40.99</v>
      </c>
      <c r="F147" s="175">
        <f>D147*E147</f>
        <v>40.99</v>
      </c>
      <c r="G147" s="175">
        <v>24.98</v>
      </c>
      <c r="H147" s="175">
        <f>D147*G147</f>
        <v>24.98</v>
      </c>
      <c r="I147" s="175">
        <v>35.99</v>
      </c>
      <c r="J147" s="175">
        <f>I147*D147</f>
        <v>35.99</v>
      </c>
      <c r="K147" s="175">
        <f>(F147+H147+J147)/3</f>
        <v>33.986666666666672</v>
      </c>
    </row>
    <row r="149" spans="1:11" x14ac:dyDescent="0.2">
      <c r="A149" s="450" t="s">
        <v>298</v>
      </c>
      <c r="B149" s="451"/>
      <c r="C149" s="451"/>
      <c r="D149" s="451"/>
      <c r="E149" s="451"/>
      <c r="F149" s="451"/>
      <c r="G149" s="451"/>
      <c r="H149" s="451"/>
      <c r="I149" s="451"/>
      <c r="J149" s="452"/>
      <c r="K149" s="85"/>
    </row>
    <row r="150" spans="1:11" ht="25.5" x14ac:dyDescent="0.2">
      <c r="A150" s="171" t="s">
        <v>176</v>
      </c>
      <c r="B150" s="171" t="s">
        <v>241</v>
      </c>
      <c r="C150" s="171" t="s">
        <v>187</v>
      </c>
      <c r="D150" s="171" t="s">
        <v>188</v>
      </c>
      <c r="E150" s="450" t="s">
        <v>470</v>
      </c>
      <c r="F150" s="453"/>
      <c r="G150" s="450" t="s">
        <v>471</v>
      </c>
      <c r="H150" s="453"/>
      <c r="I150" s="450" t="s">
        <v>308</v>
      </c>
      <c r="J150" s="453"/>
      <c r="K150" s="85"/>
    </row>
    <row r="151" spans="1:11" ht="25.5" x14ac:dyDescent="0.2">
      <c r="A151" s="454"/>
      <c r="B151" s="455"/>
      <c r="C151" s="455"/>
      <c r="D151" s="456"/>
      <c r="E151" s="172" t="s">
        <v>245</v>
      </c>
      <c r="F151" s="172" t="s">
        <v>246</v>
      </c>
      <c r="G151" s="172" t="s">
        <v>245</v>
      </c>
      <c r="H151" s="172" t="s">
        <v>246</v>
      </c>
      <c r="I151" s="172" t="s">
        <v>245</v>
      </c>
      <c r="J151" s="172" t="s">
        <v>246</v>
      </c>
      <c r="K151" s="171" t="s">
        <v>249</v>
      </c>
    </row>
    <row r="152" spans="1:11" ht="38.25" x14ac:dyDescent="0.2">
      <c r="A152" s="173">
        <v>36</v>
      </c>
      <c r="B152" s="176" t="s">
        <v>310</v>
      </c>
      <c r="C152" s="174" t="s">
        <v>247</v>
      </c>
      <c r="D152" s="173">
        <v>1</v>
      </c>
      <c r="E152" s="175">
        <v>66.650000000000006</v>
      </c>
      <c r="F152" s="175">
        <f>D152*E152</f>
        <v>66.650000000000006</v>
      </c>
      <c r="G152" s="175">
        <v>66.89</v>
      </c>
      <c r="H152" s="175">
        <f>D152*G152</f>
        <v>66.89</v>
      </c>
      <c r="I152" s="175">
        <v>88.99</v>
      </c>
      <c r="J152" s="175">
        <f>I152*D152</f>
        <v>88.99</v>
      </c>
      <c r="K152" s="175">
        <f>(F152+H152+J152)/3</f>
        <v>74.176666666666677</v>
      </c>
    </row>
    <row r="154" spans="1:11" ht="60" customHeight="1" x14ac:dyDescent="0.2">
      <c r="A154" s="450" t="s">
        <v>298</v>
      </c>
      <c r="B154" s="451"/>
      <c r="C154" s="451"/>
      <c r="D154" s="451"/>
      <c r="E154" s="451"/>
      <c r="F154" s="451"/>
      <c r="G154" s="451"/>
      <c r="H154" s="451"/>
      <c r="I154" s="451"/>
      <c r="J154" s="452"/>
      <c r="K154" s="85"/>
    </row>
    <row r="155" spans="1:11" ht="25.5" x14ac:dyDescent="0.2">
      <c r="A155" s="171" t="s">
        <v>176</v>
      </c>
      <c r="B155" s="171" t="s">
        <v>241</v>
      </c>
      <c r="C155" s="171" t="s">
        <v>187</v>
      </c>
      <c r="D155" s="171" t="s">
        <v>188</v>
      </c>
      <c r="E155" s="450" t="s">
        <v>311</v>
      </c>
      <c r="F155" s="453"/>
      <c r="G155" s="450" t="s">
        <v>248</v>
      </c>
      <c r="H155" s="453"/>
      <c r="I155" s="450" t="s">
        <v>308</v>
      </c>
      <c r="J155" s="453"/>
      <c r="K155" s="85"/>
    </row>
    <row r="156" spans="1:11" ht="25.5" x14ac:dyDescent="0.2">
      <c r="A156" s="454"/>
      <c r="B156" s="455"/>
      <c r="C156" s="455"/>
      <c r="D156" s="456"/>
      <c r="E156" s="172" t="s">
        <v>245</v>
      </c>
      <c r="F156" s="172" t="s">
        <v>246</v>
      </c>
      <c r="G156" s="172" t="s">
        <v>245</v>
      </c>
      <c r="H156" s="172" t="s">
        <v>246</v>
      </c>
      <c r="I156" s="172" t="s">
        <v>245</v>
      </c>
      <c r="J156" s="172" t="s">
        <v>246</v>
      </c>
      <c r="K156" s="171" t="s">
        <v>249</v>
      </c>
    </row>
    <row r="157" spans="1:11" ht="15" x14ac:dyDescent="0.2">
      <c r="A157" s="173">
        <v>37</v>
      </c>
      <c r="B157" s="176" t="s">
        <v>216</v>
      </c>
      <c r="C157" s="174" t="s">
        <v>247</v>
      </c>
      <c r="D157" s="173">
        <v>1</v>
      </c>
      <c r="E157" s="175">
        <v>26.99</v>
      </c>
      <c r="F157" s="175">
        <f>D157*E157</f>
        <v>26.99</v>
      </c>
      <c r="G157" s="175">
        <v>26.8</v>
      </c>
      <c r="H157" s="175">
        <f>D157*G157</f>
        <v>26.8</v>
      </c>
      <c r="I157" s="175">
        <v>26.21</v>
      </c>
      <c r="J157" s="175">
        <f>I157*D157</f>
        <v>26.21</v>
      </c>
      <c r="K157" s="175">
        <f>(F157+H157+J157)/3</f>
        <v>26.666666666666668</v>
      </c>
    </row>
    <row r="158" spans="1:11" ht="12.75" customHeight="1" x14ac:dyDescent="0.2"/>
    <row r="159" spans="1:11" ht="25.5" customHeight="1" x14ac:dyDescent="0.2">
      <c r="A159" s="450" t="s">
        <v>298</v>
      </c>
      <c r="B159" s="451"/>
      <c r="C159" s="451"/>
      <c r="D159" s="451"/>
      <c r="E159" s="451"/>
      <c r="F159" s="451"/>
      <c r="G159" s="451"/>
      <c r="H159" s="451"/>
      <c r="I159" s="451"/>
      <c r="J159" s="452"/>
      <c r="K159" s="85"/>
    </row>
    <row r="160" spans="1:11" ht="25.5" x14ac:dyDescent="0.2">
      <c r="A160" s="171" t="s">
        <v>176</v>
      </c>
      <c r="B160" s="171" t="s">
        <v>241</v>
      </c>
      <c r="C160" s="171" t="s">
        <v>187</v>
      </c>
      <c r="D160" s="171" t="s">
        <v>188</v>
      </c>
      <c r="E160" s="450" t="s">
        <v>312</v>
      </c>
      <c r="F160" s="453"/>
      <c r="G160" s="450" t="s">
        <v>472</v>
      </c>
      <c r="H160" s="453"/>
      <c r="I160" s="450" t="s">
        <v>473</v>
      </c>
      <c r="J160" s="453"/>
      <c r="K160" s="85"/>
    </row>
    <row r="161" spans="1:12" ht="25.5" x14ac:dyDescent="0.2">
      <c r="A161" s="454"/>
      <c r="B161" s="455"/>
      <c r="C161" s="455"/>
      <c r="D161" s="456"/>
      <c r="E161" s="172" t="s">
        <v>245</v>
      </c>
      <c r="F161" s="172" t="s">
        <v>246</v>
      </c>
      <c r="G161" s="172" t="s">
        <v>245</v>
      </c>
      <c r="H161" s="172" t="s">
        <v>246</v>
      </c>
      <c r="I161" s="172" t="s">
        <v>245</v>
      </c>
      <c r="J161" s="172" t="s">
        <v>246</v>
      </c>
      <c r="K161" s="171" t="s">
        <v>249</v>
      </c>
    </row>
    <row r="162" spans="1:12" ht="15" x14ac:dyDescent="0.2">
      <c r="A162" s="173">
        <v>38</v>
      </c>
      <c r="B162" s="176" t="s">
        <v>326</v>
      </c>
      <c r="C162" s="174" t="s">
        <v>247</v>
      </c>
      <c r="D162" s="173">
        <v>1</v>
      </c>
      <c r="E162" s="175">
        <v>143.9</v>
      </c>
      <c r="F162" s="175">
        <f>D162*E162</f>
        <v>143.9</v>
      </c>
      <c r="G162" s="175">
        <v>169.01</v>
      </c>
      <c r="H162" s="175">
        <f>D162*G162</f>
        <v>169.01</v>
      </c>
      <c r="I162" s="175">
        <v>122.55</v>
      </c>
      <c r="J162" s="175">
        <f>I162*D162</f>
        <v>122.55</v>
      </c>
      <c r="K162" s="175">
        <f>(F162+H162+J162)/3</f>
        <v>145.15333333333334</v>
      </c>
    </row>
    <row r="163" spans="1:12" ht="12.75" customHeight="1" x14ac:dyDescent="0.2"/>
    <row r="164" spans="1:12" ht="25.5" customHeight="1" x14ac:dyDescent="0.2">
      <c r="A164" s="450" t="s">
        <v>362</v>
      </c>
      <c r="B164" s="451"/>
      <c r="C164" s="451"/>
      <c r="D164" s="451"/>
      <c r="E164" s="451"/>
      <c r="F164" s="451"/>
      <c r="G164" s="451"/>
      <c r="H164" s="451"/>
      <c r="I164" s="451"/>
      <c r="J164" s="452"/>
      <c r="K164" s="85"/>
    </row>
    <row r="165" spans="1:12" ht="25.5" x14ac:dyDescent="0.2">
      <c r="A165" s="171" t="s">
        <v>176</v>
      </c>
      <c r="B165" s="171" t="s">
        <v>241</v>
      </c>
      <c r="C165" s="171" t="s">
        <v>187</v>
      </c>
      <c r="D165" s="171" t="s">
        <v>188</v>
      </c>
      <c r="E165" s="450" t="s">
        <v>324</v>
      </c>
      <c r="F165" s="453"/>
      <c r="G165" s="450" t="s">
        <v>330</v>
      </c>
      <c r="H165" s="453"/>
      <c r="I165" s="450" t="s">
        <v>323</v>
      </c>
      <c r="J165" s="453"/>
      <c r="K165" s="85"/>
    </row>
    <row r="166" spans="1:12" ht="25.5" x14ac:dyDescent="0.2">
      <c r="A166" s="454"/>
      <c r="B166" s="455"/>
      <c r="C166" s="455"/>
      <c r="D166" s="456"/>
      <c r="E166" s="172" t="s">
        <v>245</v>
      </c>
      <c r="F166" s="172" t="s">
        <v>246</v>
      </c>
      <c r="G166" s="172" t="s">
        <v>245</v>
      </c>
      <c r="H166" s="172" t="s">
        <v>246</v>
      </c>
      <c r="I166" s="172" t="s">
        <v>245</v>
      </c>
      <c r="J166" s="172" t="s">
        <v>246</v>
      </c>
      <c r="K166" s="171" t="s">
        <v>249</v>
      </c>
    </row>
    <row r="167" spans="1:12" ht="25.5" x14ac:dyDescent="0.2">
      <c r="A167" s="173">
        <v>39</v>
      </c>
      <c r="B167" s="232" t="s">
        <v>218</v>
      </c>
      <c r="C167" s="174" t="s">
        <v>247</v>
      </c>
      <c r="D167" s="173">
        <v>1</v>
      </c>
      <c r="E167" s="175">
        <v>39.9</v>
      </c>
      <c r="F167" s="175">
        <f>D167*E167</f>
        <v>39.9</v>
      </c>
      <c r="G167" s="175">
        <v>54.38</v>
      </c>
      <c r="H167" s="175">
        <f>D167*G167</f>
        <v>54.38</v>
      </c>
      <c r="I167" s="175">
        <v>63.62</v>
      </c>
      <c r="J167" s="175">
        <f>I167*D167</f>
        <v>63.62</v>
      </c>
      <c r="K167" s="175">
        <f>(F167+H167+J167)/3</f>
        <v>52.633333333333333</v>
      </c>
      <c r="L167" s="226"/>
    </row>
    <row r="168" spans="1:12" ht="12.75" customHeight="1" x14ac:dyDescent="0.2"/>
    <row r="169" spans="1:12" ht="25.5" customHeight="1" x14ac:dyDescent="0.2">
      <c r="A169" s="450" t="s">
        <v>298</v>
      </c>
      <c r="B169" s="460"/>
      <c r="C169" s="460"/>
      <c r="D169" s="460"/>
      <c r="E169" s="460"/>
      <c r="F169" s="460"/>
      <c r="G169" s="460"/>
      <c r="H169" s="460"/>
      <c r="I169" s="460"/>
      <c r="J169" s="453"/>
      <c r="K169" s="85"/>
    </row>
    <row r="170" spans="1:12" ht="25.5" x14ac:dyDescent="0.2">
      <c r="A170" s="171" t="s">
        <v>176</v>
      </c>
      <c r="B170" s="171" t="s">
        <v>241</v>
      </c>
      <c r="C170" s="171" t="s">
        <v>187</v>
      </c>
      <c r="D170" s="171" t="s">
        <v>188</v>
      </c>
      <c r="E170" s="450" t="s">
        <v>311</v>
      </c>
      <c r="F170" s="453"/>
      <c r="G170" s="450" t="s">
        <v>477</v>
      </c>
      <c r="H170" s="453"/>
      <c r="I170" s="450" t="s">
        <v>476</v>
      </c>
      <c r="J170" s="453"/>
      <c r="K170" s="85"/>
    </row>
    <row r="171" spans="1:12" ht="25.5" x14ac:dyDescent="0.2">
      <c r="A171" s="457"/>
      <c r="B171" s="458"/>
      <c r="C171" s="458"/>
      <c r="D171" s="459"/>
      <c r="E171" s="172" t="s">
        <v>245</v>
      </c>
      <c r="F171" s="172" t="s">
        <v>246</v>
      </c>
      <c r="G171" s="172" t="s">
        <v>245</v>
      </c>
      <c r="H171" s="172" t="s">
        <v>246</v>
      </c>
      <c r="I171" s="172" t="s">
        <v>245</v>
      </c>
      <c r="J171" s="172" t="s">
        <v>246</v>
      </c>
      <c r="K171" s="171" t="s">
        <v>249</v>
      </c>
    </row>
    <row r="172" spans="1:12" ht="15" x14ac:dyDescent="0.2">
      <c r="A172" s="173">
        <v>40</v>
      </c>
      <c r="B172" s="180" t="s">
        <v>502</v>
      </c>
      <c r="C172" s="181" t="s">
        <v>247</v>
      </c>
      <c r="D172" s="183">
        <v>1</v>
      </c>
      <c r="E172" s="182">
        <v>16.989999999999998</v>
      </c>
      <c r="F172" s="175">
        <f>D172*E172</f>
        <v>16.989999999999998</v>
      </c>
      <c r="G172" s="175">
        <v>19.899999999999999</v>
      </c>
      <c r="H172" s="175">
        <f>D172*G172</f>
        <v>19.899999999999999</v>
      </c>
      <c r="I172" s="175">
        <v>10.53</v>
      </c>
      <c r="J172" s="175">
        <f>I172*D172</f>
        <v>10.53</v>
      </c>
      <c r="K172" s="175">
        <f>(F172+H172+J172)/3</f>
        <v>15.806666666666667</v>
      </c>
    </row>
    <row r="173" spans="1:12" ht="12.75" customHeight="1" x14ac:dyDescent="0.2"/>
    <row r="174" spans="1:12" ht="25.5" customHeight="1" x14ac:dyDescent="0.2">
      <c r="A174" s="450" t="s">
        <v>298</v>
      </c>
      <c r="B174" s="460"/>
      <c r="C174" s="460"/>
      <c r="D174" s="460"/>
      <c r="E174" s="460"/>
      <c r="F174" s="460"/>
      <c r="G174" s="460"/>
      <c r="H174" s="460"/>
      <c r="I174" s="460"/>
      <c r="J174" s="453"/>
      <c r="K174" s="85"/>
    </row>
    <row r="175" spans="1:12" ht="25.5" x14ac:dyDescent="0.2">
      <c r="A175" s="171" t="s">
        <v>176</v>
      </c>
      <c r="B175" s="171" t="s">
        <v>241</v>
      </c>
      <c r="C175" s="171" t="s">
        <v>187</v>
      </c>
      <c r="D175" s="171" t="s">
        <v>188</v>
      </c>
      <c r="E175" s="450" t="s">
        <v>302</v>
      </c>
      <c r="F175" s="453"/>
      <c r="G175" s="450" t="s">
        <v>474</v>
      </c>
      <c r="H175" s="453"/>
      <c r="I175" s="450" t="s">
        <v>456</v>
      </c>
      <c r="J175" s="453"/>
      <c r="K175" s="85"/>
    </row>
    <row r="176" spans="1:12" ht="25.5" x14ac:dyDescent="0.2">
      <c r="A176" s="457"/>
      <c r="B176" s="458"/>
      <c r="C176" s="458"/>
      <c r="D176" s="459"/>
      <c r="E176" s="172" t="s">
        <v>245</v>
      </c>
      <c r="F176" s="172" t="s">
        <v>246</v>
      </c>
      <c r="G176" s="172" t="s">
        <v>245</v>
      </c>
      <c r="H176" s="172" t="s">
        <v>246</v>
      </c>
      <c r="I176" s="172" t="s">
        <v>245</v>
      </c>
      <c r="J176" s="172" t="s">
        <v>246</v>
      </c>
      <c r="K176" s="171" t="s">
        <v>249</v>
      </c>
    </row>
    <row r="177" spans="1:11" ht="25.5" x14ac:dyDescent="0.2">
      <c r="A177" s="173">
        <v>41</v>
      </c>
      <c r="B177" s="180" t="s">
        <v>313</v>
      </c>
      <c r="C177" s="181" t="s">
        <v>247</v>
      </c>
      <c r="D177" s="183">
        <v>1</v>
      </c>
      <c r="E177" s="182">
        <v>15.9</v>
      </c>
      <c r="F177" s="175">
        <f>D177*E177</f>
        <v>15.9</v>
      </c>
      <c r="G177" s="175">
        <v>12.9</v>
      </c>
      <c r="H177" s="175">
        <f>D177*G177</f>
        <v>12.9</v>
      </c>
      <c r="I177" s="175">
        <v>16.059999999999999</v>
      </c>
      <c r="J177" s="175">
        <f>I177*D177</f>
        <v>16.059999999999999</v>
      </c>
      <c r="K177" s="175">
        <f>(F177+H177+J177)/3</f>
        <v>14.953333333333333</v>
      </c>
    </row>
    <row r="178" spans="1:11" ht="12.75" customHeight="1" x14ac:dyDescent="0.2"/>
    <row r="179" spans="1:11" x14ac:dyDescent="0.2">
      <c r="A179" s="450" t="s">
        <v>298</v>
      </c>
      <c r="B179" s="460"/>
      <c r="C179" s="460"/>
      <c r="D179" s="460"/>
      <c r="E179" s="460"/>
      <c r="F179" s="460"/>
      <c r="G179" s="460"/>
      <c r="H179" s="460"/>
      <c r="I179" s="460"/>
      <c r="J179" s="453"/>
      <c r="K179" s="85"/>
    </row>
    <row r="180" spans="1:11" ht="25.5" x14ac:dyDescent="0.2">
      <c r="A180" s="171" t="s">
        <v>176</v>
      </c>
      <c r="B180" s="171" t="s">
        <v>241</v>
      </c>
      <c r="C180" s="171" t="s">
        <v>187</v>
      </c>
      <c r="D180" s="171" t="s">
        <v>188</v>
      </c>
      <c r="E180" s="450" t="s">
        <v>302</v>
      </c>
      <c r="F180" s="453"/>
      <c r="G180" s="450" t="s">
        <v>248</v>
      </c>
      <c r="H180" s="453"/>
      <c r="I180" s="450" t="s">
        <v>311</v>
      </c>
      <c r="J180" s="453"/>
      <c r="K180" s="85"/>
    </row>
    <row r="181" spans="1:11" ht="25.5" x14ac:dyDescent="0.2">
      <c r="A181" s="457"/>
      <c r="B181" s="458"/>
      <c r="C181" s="458"/>
      <c r="D181" s="459"/>
      <c r="E181" s="172" t="s">
        <v>245</v>
      </c>
      <c r="F181" s="172" t="s">
        <v>246</v>
      </c>
      <c r="G181" s="172" t="s">
        <v>245</v>
      </c>
      <c r="H181" s="172" t="s">
        <v>246</v>
      </c>
      <c r="I181" s="172" t="s">
        <v>245</v>
      </c>
      <c r="J181" s="172" t="s">
        <v>246</v>
      </c>
      <c r="K181" s="171" t="s">
        <v>249</v>
      </c>
    </row>
    <row r="182" spans="1:11" ht="38.25" x14ac:dyDescent="0.2">
      <c r="A182" s="173">
        <v>42</v>
      </c>
      <c r="B182" s="180" t="s">
        <v>314</v>
      </c>
      <c r="C182" s="181" t="s">
        <v>247</v>
      </c>
      <c r="D182" s="183">
        <v>1</v>
      </c>
      <c r="E182" s="182">
        <v>39.9</v>
      </c>
      <c r="F182" s="175">
        <f>D182*E182</f>
        <v>39.9</v>
      </c>
      <c r="G182" s="175">
        <v>39.15</v>
      </c>
      <c r="H182" s="175">
        <f>D182*G182</f>
        <v>39.15</v>
      </c>
      <c r="I182" s="175">
        <v>69.989999999999995</v>
      </c>
      <c r="J182" s="175">
        <f>I182*D182</f>
        <v>69.989999999999995</v>
      </c>
      <c r="K182" s="175">
        <f>(F182+H182+J182)/3</f>
        <v>49.68</v>
      </c>
    </row>
    <row r="183" spans="1:11" ht="12.75" customHeight="1" x14ac:dyDescent="0.2"/>
    <row r="184" spans="1:11" x14ac:dyDescent="0.2">
      <c r="A184" s="450" t="s">
        <v>458</v>
      </c>
      <c r="B184" s="460"/>
      <c r="C184" s="460"/>
      <c r="D184" s="460"/>
      <c r="E184" s="460"/>
      <c r="F184" s="460"/>
      <c r="G184" s="460"/>
      <c r="H184" s="460"/>
      <c r="I184" s="460"/>
      <c r="J184" s="453"/>
      <c r="K184" s="85"/>
    </row>
    <row r="185" spans="1:11" ht="25.5" x14ac:dyDescent="0.2">
      <c r="A185" s="171" t="s">
        <v>176</v>
      </c>
      <c r="B185" s="171" t="s">
        <v>241</v>
      </c>
      <c r="C185" s="171" t="s">
        <v>187</v>
      </c>
      <c r="D185" s="171" t="s">
        <v>188</v>
      </c>
      <c r="E185" s="450" t="s">
        <v>478</v>
      </c>
      <c r="F185" s="453"/>
      <c r="G185" s="450" t="s">
        <v>302</v>
      </c>
      <c r="H185" s="453"/>
      <c r="I185" s="450" t="s">
        <v>474</v>
      </c>
      <c r="J185" s="453"/>
      <c r="K185" s="85"/>
    </row>
    <row r="186" spans="1:11" ht="25.5" x14ac:dyDescent="0.2">
      <c r="A186" s="457"/>
      <c r="B186" s="458"/>
      <c r="C186" s="458"/>
      <c r="D186" s="459"/>
      <c r="E186" s="172" t="s">
        <v>245</v>
      </c>
      <c r="F186" s="172" t="s">
        <v>246</v>
      </c>
      <c r="G186" s="172" t="s">
        <v>245</v>
      </c>
      <c r="H186" s="172" t="s">
        <v>246</v>
      </c>
      <c r="I186" s="172" t="s">
        <v>245</v>
      </c>
      <c r="J186" s="172" t="s">
        <v>246</v>
      </c>
      <c r="K186" s="171" t="s">
        <v>249</v>
      </c>
    </row>
    <row r="187" spans="1:11" ht="38.25" x14ac:dyDescent="0.2">
      <c r="A187" s="173">
        <v>43</v>
      </c>
      <c r="B187" s="180" t="s">
        <v>331</v>
      </c>
      <c r="C187" s="181" t="s">
        <v>247</v>
      </c>
      <c r="D187" s="183">
        <v>1</v>
      </c>
      <c r="E187" s="182">
        <v>170.16</v>
      </c>
      <c r="F187" s="175">
        <f>D187*E187</f>
        <v>170.16</v>
      </c>
      <c r="G187" s="175">
        <v>139</v>
      </c>
      <c r="H187" s="175">
        <f>D187*G187</f>
        <v>139</v>
      </c>
      <c r="I187" s="175">
        <v>159.9</v>
      </c>
      <c r="J187" s="175">
        <f>I187*D187</f>
        <v>159.9</v>
      </c>
      <c r="K187" s="175">
        <f>(F187+H187+J187)/3</f>
        <v>156.35333333333332</v>
      </c>
    </row>
    <row r="189" spans="1:11" x14ac:dyDescent="0.2">
      <c r="A189" s="450" t="s">
        <v>458</v>
      </c>
      <c r="B189" s="460"/>
      <c r="C189" s="460"/>
      <c r="D189" s="460"/>
      <c r="E189" s="460"/>
      <c r="F189" s="460"/>
      <c r="G189" s="460"/>
      <c r="H189" s="460"/>
      <c r="I189" s="460"/>
      <c r="J189" s="453"/>
      <c r="K189" s="85"/>
    </row>
    <row r="190" spans="1:11" ht="25.5" x14ac:dyDescent="0.2">
      <c r="A190" s="171" t="s">
        <v>176</v>
      </c>
      <c r="B190" s="171" t="s">
        <v>241</v>
      </c>
      <c r="C190" s="171" t="s">
        <v>187</v>
      </c>
      <c r="D190" s="171" t="s">
        <v>188</v>
      </c>
      <c r="E190" s="450" t="s">
        <v>479</v>
      </c>
      <c r="F190" s="453"/>
      <c r="G190" s="450" t="s">
        <v>243</v>
      </c>
      <c r="H190" s="453"/>
      <c r="I190" s="450" t="s">
        <v>302</v>
      </c>
      <c r="J190" s="453"/>
      <c r="K190" s="85"/>
    </row>
    <row r="191" spans="1:11" ht="25.5" x14ac:dyDescent="0.2">
      <c r="A191" s="457"/>
      <c r="B191" s="458"/>
      <c r="C191" s="458"/>
      <c r="D191" s="459"/>
      <c r="E191" s="172" t="s">
        <v>245</v>
      </c>
      <c r="F191" s="172" t="s">
        <v>246</v>
      </c>
      <c r="G191" s="172" t="s">
        <v>245</v>
      </c>
      <c r="H191" s="172" t="s">
        <v>246</v>
      </c>
      <c r="I191" s="172" t="s">
        <v>245</v>
      </c>
      <c r="J191" s="172" t="s">
        <v>246</v>
      </c>
      <c r="K191" s="171" t="s">
        <v>249</v>
      </c>
    </row>
    <row r="192" spans="1:11" ht="25.5" x14ac:dyDescent="0.2">
      <c r="A192" s="173">
        <v>44</v>
      </c>
      <c r="B192" s="233" t="s">
        <v>500</v>
      </c>
      <c r="C192" s="181" t="s">
        <v>247</v>
      </c>
      <c r="D192" s="183">
        <v>1</v>
      </c>
      <c r="E192" s="182">
        <v>99</v>
      </c>
      <c r="F192" s="175">
        <f>D192*E192</f>
        <v>99</v>
      </c>
      <c r="G192" s="175">
        <v>94.9</v>
      </c>
      <c r="H192" s="175">
        <f>D192*G192</f>
        <v>94.9</v>
      </c>
      <c r="I192" s="175">
        <v>67.900000000000006</v>
      </c>
      <c r="J192" s="175">
        <f>I192*D192</f>
        <v>67.900000000000006</v>
      </c>
      <c r="K192" s="175">
        <f>(F192+H192+J192)/3</f>
        <v>87.266666666666666</v>
      </c>
    </row>
    <row r="194" spans="1:16" x14ac:dyDescent="0.2">
      <c r="A194" s="450" t="s">
        <v>503</v>
      </c>
      <c r="B194" s="460"/>
      <c r="C194" s="460"/>
      <c r="D194" s="460"/>
      <c r="E194" s="460"/>
      <c r="F194" s="460"/>
      <c r="G194" s="460"/>
      <c r="H194" s="460"/>
      <c r="I194" s="460"/>
      <c r="J194" s="453"/>
      <c r="K194" s="85"/>
      <c r="L194" s="226"/>
      <c r="M194" s="226"/>
      <c r="N194" s="226"/>
      <c r="O194" s="226"/>
      <c r="P194" s="226"/>
    </row>
    <row r="195" spans="1:16" ht="25.5" x14ac:dyDescent="0.2">
      <c r="A195" s="171" t="s">
        <v>176</v>
      </c>
      <c r="B195" s="171" t="s">
        <v>241</v>
      </c>
      <c r="C195" s="171" t="s">
        <v>187</v>
      </c>
      <c r="D195" s="171" t="s">
        <v>188</v>
      </c>
      <c r="E195" s="461" t="s">
        <v>243</v>
      </c>
      <c r="F195" s="462"/>
      <c r="G195" s="450" t="s">
        <v>321</v>
      </c>
      <c r="H195" s="453"/>
      <c r="I195" s="450" t="s">
        <v>327</v>
      </c>
      <c r="J195" s="453"/>
      <c r="K195" s="85"/>
      <c r="L195" s="226"/>
      <c r="M195" s="226"/>
      <c r="N195" s="226"/>
      <c r="O195" s="226"/>
      <c r="P195" s="226"/>
    </row>
    <row r="196" spans="1:16" ht="25.5" x14ac:dyDescent="0.2">
      <c r="A196" s="457"/>
      <c r="B196" s="458"/>
      <c r="C196" s="458"/>
      <c r="D196" s="459"/>
      <c r="E196" s="172" t="s">
        <v>245</v>
      </c>
      <c r="F196" s="172" t="s">
        <v>246</v>
      </c>
      <c r="G196" s="172" t="s">
        <v>245</v>
      </c>
      <c r="H196" s="172" t="s">
        <v>246</v>
      </c>
      <c r="I196" s="172" t="s">
        <v>245</v>
      </c>
      <c r="J196" s="172" t="s">
        <v>246</v>
      </c>
      <c r="K196" s="171" t="s">
        <v>249</v>
      </c>
      <c r="L196" s="226"/>
      <c r="M196" s="226"/>
      <c r="N196" s="226"/>
      <c r="O196" s="226"/>
      <c r="P196" s="226"/>
    </row>
    <row r="197" spans="1:16" ht="38.25" x14ac:dyDescent="0.2">
      <c r="A197" s="173">
        <v>47</v>
      </c>
      <c r="B197" s="180" t="s">
        <v>319</v>
      </c>
      <c r="C197" s="181" t="s">
        <v>247</v>
      </c>
      <c r="D197" s="183">
        <v>1</v>
      </c>
      <c r="E197" s="182">
        <v>169.9</v>
      </c>
      <c r="F197" s="175">
        <f>D197*E197</f>
        <v>169.9</v>
      </c>
      <c r="G197" s="175" t="s">
        <v>328</v>
      </c>
      <c r="H197" s="175" t="s">
        <v>328</v>
      </c>
      <c r="I197" s="175">
        <v>198.69</v>
      </c>
      <c r="J197" s="175">
        <f>D197*I197</f>
        <v>198.69</v>
      </c>
      <c r="K197" s="175">
        <f>(F197+J197)/2</f>
        <v>184.29500000000002</v>
      </c>
    </row>
    <row r="198" spans="1:16" ht="38.25" x14ac:dyDescent="0.2">
      <c r="A198" s="173">
        <v>48</v>
      </c>
      <c r="B198" s="176" t="s">
        <v>316</v>
      </c>
      <c r="C198" s="174" t="s">
        <v>247</v>
      </c>
      <c r="D198" s="173">
        <v>1</v>
      </c>
      <c r="E198" s="175">
        <v>63.9</v>
      </c>
      <c r="F198" s="175">
        <f>D198*E198</f>
        <v>63.9</v>
      </c>
      <c r="G198" s="175" t="s">
        <v>328</v>
      </c>
      <c r="H198" s="175" t="s">
        <v>328</v>
      </c>
      <c r="I198" s="175">
        <v>79.19</v>
      </c>
      <c r="J198" s="175">
        <f t="shared" ref="J198:J201" si="0">D198*I198</f>
        <v>79.19</v>
      </c>
      <c r="K198" s="175">
        <f>(F198+J198)/2</f>
        <v>71.545000000000002</v>
      </c>
    </row>
    <row r="199" spans="1:16" ht="25.5" x14ac:dyDescent="0.2">
      <c r="A199" s="173">
        <v>49</v>
      </c>
      <c r="B199" s="176" t="s">
        <v>317</v>
      </c>
      <c r="C199" s="174" t="s">
        <v>247</v>
      </c>
      <c r="D199" s="173">
        <v>1</v>
      </c>
      <c r="E199" s="175">
        <v>225.9</v>
      </c>
      <c r="F199" s="175">
        <f>D199*E199</f>
        <v>225.9</v>
      </c>
      <c r="G199" s="175">
        <v>84.75</v>
      </c>
      <c r="H199" s="175">
        <f>D199*G199</f>
        <v>84.75</v>
      </c>
      <c r="I199" s="175">
        <v>245.86</v>
      </c>
      <c r="J199" s="175">
        <f t="shared" si="0"/>
        <v>245.86</v>
      </c>
      <c r="K199" s="175">
        <f>(F199+H199+J199)/3</f>
        <v>185.50333333333333</v>
      </c>
    </row>
    <row r="200" spans="1:16" ht="38.25" x14ac:dyDescent="0.2">
      <c r="A200" s="173">
        <v>50</v>
      </c>
      <c r="B200" s="176" t="s">
        <v>318</v>
      </c>
      <c r="C200" s="174" t="s">
        <v>247</v>
      </c>
      <c r="D200" s="173">
        <v>1</v>
      </c>
      <c r="E200" s="175">
        <v>70.900000000000006</v>
      </c>
      <c r="F200" s="175">
        <f>D200*E200</f>
        <v>70.900000000000006</v>
      </c>
      <c r="G200" s="175">
        <v>84.75</v>
      </c>
      <c r="H200" s="175">
        <f t="shared" ref="H200:H201" si="1">D200*G200</f>
        <v>84.75</v>
      </c>
      <c r="I200" s="175">
        <v>191.44</v>
      </c>
      <c r="J200" s="175">
        <f t="shared" si="0"/>
        <v>191.44</v>
      </c>
      <c r="K200" s="175">
        <f>(F200+H200+J200)/3</f>
        <v>115.69666666666667</v>
      </c>
    </row>
    <row r="201" spans="1:16" ht="15" x14ac:dyDescent="0.2">
      <c r="A201" s="173">
        <v>51</v>
      </c>
      <c r="B201" s="176" t="s">
        <v>320</v>
      </c>
      <c r="C201" s="174" t="s">
        <v>247</v>
      </c>
      <c r="D201" s="173">
        <v>1</v>
      </c>
      <c r="E201" s="175">
        <v>84.9</v>
      </c>
      <c r="F201" s="175">
        <f>D201*E201</f>
        <v>84.9</v>
      </c>
      <c r="G201" s="175">
        <v>34.25</v>
      </c>
      <c r="H201" s="175">
        <f t="shared" si="1"/>
        <v>34.25</v>
      </c>
      <c r="I201" s="175">
        <v>12.16</v>
      </c>
      <c r="J201" s="175">
        <f t="shared" si="0"/>
        <v>12.16</v>
      </c>
      <c r="K201" s="175">
        <f>(F201+H201+J201)/3</f>
        <v>43.77</v>
      </c>
    </row>
    <row r="203" spans="1:16" x14ac:dyDescent="0.2">
      <c r="A203" s="463" t="s">
        <v>240</v>
      </c>
      <c r="B203" s="464"/>
      <c r="C203" s="464"/>
      <c r="D203" s="464"/>
      <c r="E203" s="464"/>
      <c r="F203" s="464"/>
      <c r="G203" s="464"/>
      <c r="H203" s="464"/>
      <c r="I203" s="464"/>
      <c r="J203" s="465"/>
      <c r="K203" s="85"/>
    </row>
    <row r="204" spans="1:16" x14ac:dyDescent="0.2">
      <c r="A204" s="450" t="s">
        <v>251</v>
      </c>
      <c r="B204" s="451"/>
      <c r="C204" s="451"/>
      <c r="D204" s="451"/>
      <c r="E204" s="451"/>
      <c r="F204" s="451"/>
      <c r="G204" s="451"/>
      <c r="H204" s="451"/>
      <c r="I204" s="451"/>
      <c r="J204" s="452"/>
      <c r="K204" s="85"/>
    </row>
    <row r="205" spans="1:16" ht="25.5" x14ac:dyDescent="0.2">
      <c r="A205" s="171" t="s">
        <v>176</v>
      </c>
      <c r="B205" s="171" t="s">
        <v>241</v>
      </c>
      <c r="C205" s="171" t="s">
        <v>187</v>
      </c>
      <c r="D205" s="171" t="s">
        <v>188</v>
      </c>
      <c r="E205" s="450" t="s">
        <v>243</v>
      </c>
      <c r="F205" s="453"/>
      <c r="G205" s="450" t="s">
        <v>325</v>
      </c>
      <c r="H205" s="453"/>
      <c r="I205" s="450" t="s">
        <v>492</v>
      </c>
      <c r="J205" s="453"/>
      <c r="K205" s="85"/>
    </row>
    <row r="206" spans="1:16" ht="25.5" x14ac:dyDescent="0.2">
      <c r="A206" s="454"/>
      <c r="B206" s="455"/>
      <c r="C206" s="455"/>
      <c r="D206" s="456"/>
      <c r="E206" s="172" t="s">
        <v>245</v>
      </c>
      <c r="F206" s="172" t="s">
        <v>246</v>
      </c>
      <c r="G206" s="172" t="s">
        <v>245</v>
      </c>
      <c r="H206" s="172" t="s">
        <v>246</v>
      </c>
      <c r="I206" s="172" t="s">
        <v>245</v>
      </c>
      <c r="J206" s="172" t="s">
        <v>246</v>
      </c>
      <c r="K206" s="171" t="s">
        <v>249</v>
      </c>
    </row>
    <row r="207" spans="1:16" ht="15" x14ac:dyDescent="0.2">
      <c r="A207" s="173">
        <v>1</v>
      </c>
      <c r="B207" s="176" t="s">
        <v>453</v>
      </c>
      <c r="C207" s="174" t="s">
        <v>247</v>
      </c>
      <c r="D207" s="173">
        <v>1</v>
      </c>
      <c r="E207" s="175">
        <v>133.9</v>
      </c>
      <c r="F207" s="175">
        <f>D207*E207</f>
        <v>133.9</v>
      </c>
      <c r="G207" s="175">
        <v>78.75</v>
      </c>
      <c r="H207" s="175">
        <f>D207*G207</f>
        <v>78.75</v>
      </c>
      <c r="I207" s="175">
        <v>99.9</v>
      </c>
      <c r="J207" s="175">
        <f>I207*D207</f>
        <v>99.9</v>
      </c>
      <c r="K207" s="175">
        <f>(F207+H207+J207)/3</f>
        <v>104.18333333333334</v>
      </c>
    </row>
    <row r="210" spans="1:11" x14ac:dyDescent="0.2">
      <c r="A210" s="463" t="s">
        <v>240</v>
      </c>
      <c r="B210" s="464"/>
      <c r="C210" s="464"/>
      <c r="D210" s="464"/>
      <c r="E210" s="464"/>
      <c r="F210" s="464"/>
      <c r="G210" s="464"/>
      <c r="H210" s="464"/>
      <c r="I210" s="464"/>
      <c r="J210" s="465"/>
      <c r="K210" s="85"/>
    </row>
    <row r="211" spans="1:11" x14ac:dyDescent="0.2">
      <c r="A211" s="450" t="s">
        <v>251</v>
      </c>
      <c r="B211" s="451"/>
      <c r="C211" s="451"/>
      <c r="D211" s="451"/>
      <c r="E211" s="451"/>
      <c r="F211" s="451"/>
      <c r="G211" s="451"/>
      <c r="H211" s="451"/>
      <c r="I211" s="451"/>
      <c r="J211" s="452"/>
      <c r="K211" s="85"/>
    </row>
    <row r="212" spans="1:11" ht="25.5" x14ac:dyDescent="0.2">
      <c r="A212" s="171" t="s">
        <v>176</v>
      </c>
      <c r="B212" s="171" t="s">
        <v>241</v>
      </c>
      <c r="C212" s="171" t="s">
        <v>187</v>
      </c>
      <c r="D212" s="171" t="s">
        <v>188</v>
      </c>
      <c r="E212" s="450" t="s">
        <v>493</v>
      </c>
      <c r="F212" s="453"/>
      <c r="G212" s="450" t="s">
        <v>242</v>
      </c>
      <c r="H212" s="453"/>
      <c r="I212" s="450" t="s">
        <v>302</v>
      </c>
      <c r="J212" s="453"/>
      <c r="K212" s="85"/>
    </row>
    <row r="213" spans="1:11" ht="25.5" x14ac:dyDescent="0.2">
      <c r="A213" s="454"/>
      <c r="B213" s="455"/>
      <c r="C213" s="455"/>
      <c r="D213" s="456"/>
      <c r="E213" s="172" t="s">
        <v>245</v>
      </c>
      <c r="F213" s="172" t="s">
        <v>246</v>
      </c>
      <c r="G213" s="172" t="s">
        <v>245</v>
      </c>
      <c r="H213" s="172" t="s">
        <v>246</v>
      </c>
      <c r="I213" s="172" t="s">
        <v>245</v>
      </c>
      <c r="J213" s="172" t="s">
        <v>246</v>
      </c>
      <c r="K213" s="171" t="s">
        <v>249</v>
      </c>
    </row>
    <row r="214" spans="1:11" ht="25.5" x14ac:dyDescent="0.2">
      <c r="A214" s="173">
        <v>1</v>
      </c>
      <c r="B214" s="176" t="s">
        <v>182</v>
      </c>
      <c r="C214" s="174" t="s">
        <v>247</v>
      </c>
      <c r="D214" s="173">
        <v>1</v>
      </c>
      <c r="E214" s="175">
        <v>14.96</v>
      </c>
      <c r="F214" s="175">
        <f>D214*E214</f>
        <v>14.96</v>
      </c>
      <c r="G214" s="175">
        <v>17.489999999999998</v>
      </c>
      <c r="H214" s="175">
        <f>D214*G214</f>
        <v>17.489999999999998</v>
      </c>
      <c r="I214" s="175">
        <v>27.46</v>
      </c>
      <c r="J214" s="175">
        <f>I214*D214</f>
        <v>27.46</v>
      </c>
      <c r="K214" s="175">
        <f>(F214+H214+J214)/3</f>
        <v>19.970000000000002</v>
      </c>
    </row>
  </sheetData>
  <mergeCells count="210">
    <mergeCell ref="A213:D213"/>
    <mergeCell ref="A104:J104"/>
    <mergeCell ref="E105:F105"/>
    <mergeCell ref="G105:H105"/>
    <mergeCell ref="I105:J105"/>
    <mergeCell ref="A106:D106"/>
    <mergeCell ref="L113:M113"/>
    <mergeCell ref="A204:J204"/>
    <mergeCell ref="E205:F205"/>
    <mergeCell ref="G205:H205"/>
    <mergeCell ref="I205:J205"/>
    <mergeCell ref="A206:D206"/>
    <mergeCell ref="A203:J203"/>
    <mergeCell ref="A210:J210"/>
    <mergeCell ref="A211:J211"/>
    <mergeCell ref="E212:F212"/>
    <mergeCell ref="G212:H212"/>
    <mergeCell ref="I212:J212"/>
    <mergeCell ref="A125:J125"/>
    <mergeCell ref="A126:J126"/>
    <mergeCell ref="E127:F127"/>
    <mergeCell ref="G127:H127"/>
    <mergeCell ref="I127:J127"/>
    <mergeCell ref="A128:D128"/>
    <mergeCell ref="A101:D101"/>
    <mergeCell ref="A110:J110"/>
    <mergeCell ref="A111:J111"/>
    <mergeCell ref="E112:F112"/>
    <mergeCell ref="G112:H112"/>
    <mergeCell ref="I112:J112"/>
    <mergeCell ref="A99:J99"/>
    <mergeCell ref="E100:F100"/>
    <mergeCell ref="G100:H100"/>
    <mergeCell ref="I100:J100"/>
    <mergeCell ref="E94:F94"/>
    <mergeCell ref="G94:H94"/>
    <mergeCell ref="I94:J94"/>
    <mergeCell ref="A95:D95"/>
    <mergeCell ref="E88:F88"/>
    <mergeCell ref="G88:H88"/>
    <mergeCell ref="I88:J88"/>
    <mergeCell ref="A89:D89"/>
    <mergeCell ref="A92:J92"/>
    <mergeCell ref="A93:J93"/>
    <mergeCell ref="E82:F82"/>
    <mergeCell ref="G82:H82"/>
    <mergeCell ref="I82:J82"/>
    <mergeCell ref="A83:D83"/>
    <mergeCell ref="A86:J86"/>
    <mergeCell ref="A87:J87"/>
    <mergeCell ref="E76:F76"/>
    <mergeCell ref="G76:H76"/>
    <mergeCell ref="I76:J76"/>
    <mergeCell ref="A77:D77"/>
    <mergeCell ref="A80:J80"/>
    <mergeCell ref="A81:J81"/>
    <mergeCell ref="E70:F70"/>
    <mergeCell ref="G70:H70"/>
    <mergeCell ref="I70:J70"/>
    <mergeCell ref="A71:D71"/>
    <mergeCell ref="A74:J74"/>
    <mergeCell ref="A75:J75"/>
    <mergeCell ref="E64:F64"/>
    <mergeCell ref="G64:H64"/>
    <mergeCell ref="I64:J64"/>
    <mergeCell ref="A65:D65"/>
    <mergeCell ref="A68:J68"/>
    <mergeCell ref="A69:J69"/>
    <mergeCell ref="A59:D59"/>
    <mergeCell ref="A62:J62"/>
    <mergeCell ref="A63:J63"/>
    <mergeCell ref="E52:F52"/>
    <mergeCell ref="G52:H52"/>
    <mergeCell ref="I52:J52"/>
    <mergeCell ref="A53:D53"/>
    <mergeCell ref="A56:J56"/>
    <mergeCell ref="A57:J57"/>
    <mergeCell ref="A1:K1"/>
    <mergeCell ref="A7:K7"/>
    <mergeCell ref="A14:J14"/>
    <mergeCell ref="A15:J15"/>
    <mergeCell ref="E16:F16"/>
    <mergeCell ref="G16:H16"/>
    <mergeCell ref="I16:J16"/>
    <mergeCell ref="A5:D5"/>
    <mergeCell ref="A8:J8"/>
    <mergeCell ref="A9:J9"/>
    <mergeCell ref="E10:F10"/>
    <mergeCell ref="G10:H10"/>
    <mergeCell ref="I10:J10"/>
    <mergeCell ref="A2:J2"/>
    <mergeCell ref="A3:J3"/>
    <mergeCell ref="E4:F4"/>
    <mergeCell ref="G4:H4"/>
    <mergeCell ref="I4:J4"/>
    <mergeCell ref="A17:D17"/>
    <mergeCell ref="A20:J20"/>
    <mergeCell ref="A21:J21"/>
    <mergeCell ref="E22:F22"/>
    <mergeCell ref="G22:H22"/>
    <mergeCell ref="I22:J22"/>
    <mergeCell ref="A11:D11"/>
    <mergeCell ref="A35:D35"/>
    <mergeCell ref="A31:K31"/>
    <mergeCell ref="A25:K25"/>
    <mergeCell ref="A19:K19"/>
    <mergeCell ref="A29:D29"/>
    <mergeCell ref="A32:J32"/>
    <mergeCell ref="A33:J33"/>
    <mergeCell ref="E34:F34"/>
    <mergeCell ref="G34:H34"/>
    <mergeCell ref="I34:J34"/>
    <mergeCell ref="A23:D23"/>
    <mergeCell ref="A26:J26"/>
    <mergeCell ref="A27:J27"/>
    <mergeCell ref="E28:F28"/>
    <mergeCell ref="G28:H28"/>
    <mergeCell ref="I28:J28"/>
    <mergeCell ref="A38:J38"/>
    <mergeCell ref="A39:J39"/>
    <mergeCell ref="A113:D113"/>
    <mergeCell ref="A119:J119"/>
    <mergeCell ref="A120:J120"/>
    <mergeCell ref="E121:F121"/>
    <mergeCell ref="G121:H121"/>
    <mergeCell ref="I121:J121"/>
    <mergeCell ref="A122:D122"/>
    <mergeCell ref="E46:F46"/>
    <mergeCell ref="G46:H46"/>
    <mergeCell ref="I46:J46"/>
    <mergeCell ref="A47:D47"/>
    <mergeCell ref="A50:J50"/>
    <mergeCell ref="A51:J51"/>
    <mergeCell ref="E40:F40"/>
    <mergeCell ref="G40:H40"/>
    <mergeCell ref="I40:J40"/>
    <mergeCell ref="A41:D41"/>
    <mergeCell ref="A44:J44"/>
    <mergeCell ref="A45:J45"/>
    <mergeCell ref="E58:F58"/>
    <mergeCell ref="G58:H58"/>
    <mergeCell ref="I58:J58"/>
    <mergeCell ref="A131:J131"/>
    <mergeCell ref="A132:J132"/>
    <mergeCell ref="E133:F133"/>
    <mergeCell ref="G133:H133"/>
    <mergeCell ref="I133:J133"/>
    <mergeCell ref="A149:J149"/>
    <mergeCell ref="E150:F150"/>
    <mergeCell ref="G150:H150"/>
    <mergeCell ref="I150:J150"/>
    <mergeCell ref="A151:D151"/>
    <mergeCell ref="A134:D134"/>
    <mergeCell ref="A137:J137"/>
    <mergeCell ref="A138:J138"/>
    <mergeCell ref="E139:F139"/>
    <mergeCell ref="G139:H139"/>
    <mergeCell ref="I139:J139"/>
    <mergeCell ref="A140:D140"/>
    <mergeCell ref="A143:J143"/>
    <mergeCell ref="A144:J144"/>
    <mergeCell ref="E145:F145"/>
    <mergeCell ref="G145:H145"/>
    <mergeCell ref="I145:J145"/>
    <mergeCell ref="A146:D146"/>
    <mergeCell ref="A169:J169"/>
    <mergeCell ref="E170:F170"/>
    <mergeCell ref="G170:H170"/>
    <mergeCell ref="I170:J170"/>
    <mergeCell ref="A171:D171"/>
    <mergeCell ref="A176:D176"/>
    <mergeCell ref="A179:J179"/>
    <mergeCell ref="E180:F180"/>
    <mergeCell ref="G180:H180"/>
    <mergeCell ref="I180:J180"/>
    <mergeCell ref="E175:F175"/>
    <mergeCell ref="A174:J174"/>
    <mergeCell ref="I175:J175"/>
    <mergeCell ref="G175:H175"/>
    <mergeCell ref="A181:D181"/>
    <mergeCell ref="A184:J184"/>
    <mergeCell ref="E185:F185"/>
    <mergeCell ref="G185:H185"/>
    <mergeCell ref="I185:J185"/>
    <mergeCell ref="A196:D196"/>
    <mergeCell ref="A186:D186"/>
    <mergeCell ref="A189:J189"/>
    <mergeCell ref="E190:F190"/>
    <mergeCell ref="G190:H190"/>
    <mergeCell ref="I190:J190"/>
    <mergeCell ref="A191:D191"/>
    <mergeCell ref="A194:J194"/>
    <mergeCell ref="E195:F195"/>
    <mergeCell ref="G195:H195"/>
    <mergeCell ref="I195:J195"/>
    <mergeCell ref="A164:J164"/>
    <mergeCell ref="E165:F165"/>
    <mergeCell ref="G165:H165"/>
    <mergeCell ref="I165:J165"/>
    <mergeCell ref="A166:D166"/>
    <mergeCell ref="A161:D161"/>
    <mergeCell ref="A154:J154"/>
    <mergeCell ref="E155:F155"/>
    <mergeCell ref="G155:H155"/>
    <mergeCell ref="I155:J155"/>
    <mergeCell ref="A156:D156"/>
    <mergeCell ref="A159:J159"/>
    <mergeCell ref="E160:F160"/>
    <mergeCell ref="G160:H160"/>
    <mergeCell ref="I160:J160"/>
  </mergeCells>
  <pageMargins left="0.511811024" right="0.511811024" top="0.78740157499999996" bottom="0.78740157499999996" header="0.31496062000000002" footer="0.31496062000000002"/>
  <pageSetup paperSize="9" scale="82" orientation="portrait" verticalDpi="0" r:id="rId1"/>
  <rowBreaks count="4" manualBreakCount="4">
    <brk id="43" max="10" man="1"/>
    <brk id="85" max="10" man="1"/>
    <brk id="124" max="10" man="1"/>
    <brk id="163" max="10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workbookViewId="0">
      <selection activeCell="A17" sqref="A17:H17"/>
    </sheetView>
  </sheetViews>
  <sheetFormatPr defaultRowHeight="12.75" x14ac:dyDescent="0.2"/>
  <cols>
    <col min="3" max="3" width="11.7109375" bestFit="1" customWidth="1"/>
    <col min="4" max="4" width="34.85546875" customWidth="1"/>
    <col min="7" max="7" width="13.5703125" customWidth="1"/>
    <col min="8" max="8" width="13.85546875" customWidth="1"/>
    <col min="9" max="9" width="21.7109375" customWidth="1"/>
    <col min="10" max="10" width="14.5703125" customWidth="1"/>
    <col min="11" max="11" width="14.7109375" customWidth="1"/>
  </cols>
  <sheetData>
    <row r="1" spans="1:11" ht="17.25" thickTop="1" thickBot="1" x14ac:dyDescent="0.25">
      <c r="A1" s="499"/>
      <c r="B1" s="499"/>
      <c r="C1" s="499"/>
      <c r="D1" s="499"/>
      <c r="E1" s="499"/>
      <c r="F1" s="499"/>
      <c r="G1" s="499"/>
      <c r="H1" s="499"/>
      <c r="I1" s="499"/>
      <c r="J1" s="103"/>
    </row>
    <row r="2" spans="1:11" ht="16.5" thickTop="1" x14ac:dyDescent="0.2">
      <c r="A2" s="486" t="s">
        <v>1602</v>
      </c>
      <c r="B2" s="487"/>
      <c r="C2" s="487"/>
      <c r="D2" s="487"/>
      <c r="E2" s="487"/>
      <c r="F2" s="487"/>
      <c r="G2" s="487"/>
      <c r="H2" s="487"/>
      <c r="I2" s="488"/>
    </row>
    <row r="3" spans="1:11" ht="15.75" x14ac:dyDescent="0.2">
      <c r="A3" s="489" t="s">
        <v>176</v>
      </c>
      <c r="B3" s="489"/>
      <c r="C3" s="489"/>
      <c r="D3" s="489"/>
      <c r="E3" s="489" t="s">
        <v>177</v>
      </c>
      <c r="F3" s="489"/>
      <c r="G3" s="490" t="s">
        <v>178</v>
      </c>
      <c r="H3" s="491"/>
      <c r="I3" s="100" t="s">
        <v>179</v>
      </c>
      <c r="J3" s="154" t="s">
        <v>229</v>
      </c>
      <c r="K3" s="167" t="s">
        <v>234</v>
      </c>
    </row>
    <row r="4" spans="1:11" ht="25.5" x14ac:dyDescent="0.2">
      <c r="A4" s="500" t="s">
        <v>181</v>
      </c>
      <c r="B4" s="500"/>
      <c r="C4" s="500"/>
      <c r="D4" s="500"/>
      <c r="E4" s="495">
        <v>0</v>
      </c>
      <c r="F4" s="496"/>
      <c r="G4" s="501">
        <v>4</v>
      </c>
      <c r="H4" s="502"/>
      <c r="I4" s="102">
        <f>(E4*G4)/12</f>
        <v>0</v>
      </c>
      <c r="J4" s="166" t="s">
        <v>238</v>
      </c>
      <c r="K4" s="169" t="s">
        <v>239</v>
      </c>
    </row>
    <row r="5" spans="1:11" ht="15.75" x14ac:dyDescent="0.2">
      <c r="A5" s="503"/>
      <c r="B5" s="504"/>
      <c r="C5" s="504"/>
      <c r="D5" s="505"/>
      <c r="E5" s="495"/>
      <c r="F5" s="496"/>
      <c r="G5" s="497"/>
      <c r="H5" s="498"/>
      <c r="I5" s="102"/>
      <c r="J5" s="155"/>
      <c r="K5" s="169"/>
    </row>
    <row r="6" spans="1:11" ht="15.75" x14ac:dyDescent="0.2">
      <c r="A6" s="506"/>
      <c r="B6" s="506"/>
      <c r="C6" s="506"/>
      <c r="D6" s="506"/>
      <c r="E6" s="482"/>
      <c r="F6" s="483"/>
      <c r="G6" s="484"/>
      <c r="H6" s="485"/>
      <c r="I6" s="162"/>
      <c r="J6" s="163"/>
      <c r="K6" s="169"/>
    </row>
    <row r="7" spans="1:11" ht="15.75" x14ac:dyDescent="0.2">
      <c r="A7" s="472" t="s">
        <v>180</v>
      </c>
      <c r="B7" s="472"/>
      <c r="C7" s="472"/>
      <c r="D7" s="472"/>
      <c r="E7" s="472"/>
      <c r="F7" s="472"/>
      <c r="G7" s="472"/>
      <c r="H7" s="472"/>
      <c r="I7" s="101">
        <f>SUM(I4:I6)</f>
        <v>0</v>
      </c>
      <c r="J7" s="156"/>
    </row>
    <row r="9" spans="1:11" ht="13.5" thickBot="1" x14ac:dyDescent="0.25"/>
    <row r="10" spans="1:11" ht="16.5" thickTop="1" x14ac:dyDescent="0.2">
      <c r="A10" s="486" t="s">
        <v>1603</v>
      </c>
      <c r="B10" s="487"/>
      <c r="C10" s="487"/>
      <c r="D10" s="487"/>
      <c r="E10" s="487"/>
      <c r="F10" s="487"/>
      <c r="G10" s="487"/>
      <c r="H10" s="487"/>
      <c r="I10" s="488"/>
      <c r="J10" s="164"/>
      <c r="K10" s="164"/>
    </row>
    <row r="11" spans="1:11" ht="15.75" x14ac:dyDescent="0.2">
      <c r="A11" s="489" t="s">
        <v>176</v>
      </c>
      <c r="B11" s="489"/>
      <c r="C11" s="489"/>
      <c r="D11" s="489"/>
      <c r="E11" s="489" t="s">
        <v>177</v>
      </c>
      <c r="F11" s="489"/>
      <c r="G11" s="490" t="s">
        <v>178</v>
      </c>
      <c r="H11" s="491"/>
      <c r="I11" s="161" t="s">
        <v>179</v>
      </c>
      <c r="J11" s="154" t="s">
        <v>229</v>
      </c>
      <c r="K11" s="167" t="s">
        <v>234</v>
      </c>
    </row>
    <row r="12" spans="1:11" ht="58.5" customHeight="1" x14ac:dyDescent="0.2">
      <c r="A12" s="473" t="s">
        <v>236</v>
      </c>
      <c r="B12" s="473"/>
      <c r="C12" s="473"/>
      <c r="D12" s="473"/>
      <c r="E12" s="474">
        <v>0</v>
      </c>
      <c r="F12" s="475"/>
      <c r="G12" s="476">
        <v>1</v>
      </c>
      <c r="H12" s="477"/>
      <c r="I12" s="102">
        <f t="shared" ref="I12:I14" si="0">(E12*G12)/12</f>
        <v>0</v>
      </c>
      <c r="J12" s="170" t="s">
        <v>235</v>
      </c>
      <c r="K12" s="168">
        <v>36152</v>
      </c>
    </row>
    <row r="13" spans="1:11" s="85" customFormat="1" ht="42" customHeight="1" x14ac:dyDescent="0.2">
      <c r="A13" s="492" t="s">
        <v>237</v>
      </c>
      <c r="B13" s="493"/>
      <c r="C13" s="493"/>
      <c r="D13" s="494"/>
      <c r="E13" s="495">
        <v>0</v>
      </c>
      <c r="F13" s="496"/>
      <c r="G13" s="497">
        <v>2</v>
      </c>
      <c r="H13" s="498"/>
      <c r="I13" s="102">
        <f t="shared" si="0"/>
        <v>0</v>
      </c>
      <c r="J13" s="170" t="s">
        <v>235</v>
      </c>
      <c r="K13" s="168">
        <v>12893</v>
      </c>
    </row>
    <row r="14" spans="1:11" ht="25.5" x14ac:dyDescent="0.2">
      <c r="A14" s="478" t="s">
        <v>182</v>
      </c>
      <c r="B14" s="479"/>
      <c r="C14" s="479"/>
      <c r="D14" s="480"/>
      <c r="E14" s="474">
        <v>0</v>
      </c>
      <c r="F14" s="475"/>
      <c r="G14" s="476">
        <v>2</v>
      </c>
      <c r="H14" s="477"/>
      <c r="I14" s="102">
        <f t="shared" si="0"/>
        <v>0</v>
      </c>
      <c r="J14" s="170" t="s">
        <v>238</v>
      </c>
      <c r="K14" s="168" t="s">
        <v>239</v>
      </c>
    </row>
    <row r="15" spans="1:11" s="85" customFormat="1" ht="43.5" customHeight="1" x14ac:dyDescent="0.2">
      <c r="A15" s="473" t="s">
        <v>233</v>
      </c>
      <c r="B15" s="473"/>
      <c r="C15" s="473"/>
      <c r="D15" s="473"/>
      <c r="E15" s="474">
        <v>0</v>
      </c>
      <c r="F15" s="475"/>
      <c r="G15" s="476">
        <v>6</v>
      </c>
      <c r="H15" s="477"/>
      <c r="I15" s="102">
        <f>(E15*G15)/12</f>
        <v>0</v>
      </c>
      <c r="J15" s="170" t="s">
        <v>235</v>
      </c>
      <c r="K15" s="168">
        <v>36144</v>
      </c>
    </row>
    <row r="16" spans="1:11" ht="44.25" customHeight="1" x14ac:dyDescent="0.2">
      <c r="A16" s="473" t="s">
        <v>322</v>
      </c>
      <c r="B16" s="481"/>
      <c r="C16" s="481"/>
      <c r="D16" s="481"/>
      <c r="E16" s="474">
        <v>0</v>
      </c>
      <c r="F16" s="475"/>
      <c r="G16" s="476">
        <v>1</v>
      </c>
      <c r="H16" s="477"/>
      <c r="I16" s="102">
        <f>(E16*G16)/12</f>
        <v>0</v>
      </c>
      <c r="J16" s="170" t="s">
        <v>235</v>
      </c>
      <c r="K16" s="168">
        <v>12895</v>
      </c>
    </row>
    <row r="17" spans="1:11" ht="15.75" x14ac:dyDescent="0.2">
      <c r="A17" s="472" t="s">
        <v>180</v>
      </c>
      <c r="B17" s="472"/>
      <c r="C17" s="472"/>
      <c r="D17" s="472"/>
      <c r="E17" s="472"/>
      <c r="F17" s="472"/>
      <c r="G17" s="472"/>
      <c r="H17" s="472"/>
      <c r="I17" s="101">
        <f>SUM(I12:I16)</f>
        <v>0</v>
      </c>
      <c r="J17" s="165"/>
      <c r="K17" s="164"/>
    </row>
    <row r="18" spans="1:11" x14ac:dyDescent="0.2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</row>
    <row r="19" spans="1:1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</row>
  </sheetData>
  <mergeCells count="35">
    <mergeCell ref="A13:D13"/>
    <mergeCell ref="E13:F13"/>
    <mergeCell ref="G13:H13"/>
    <mergeCell ref="A1:I1"/>
    <mergeCell ref="A2:I2"/>
    <mergeCell ref="A3:D3"/>
    <mergeCell ref="E3:F3"/>
    <mergeCell ref="G3:H3"/>
    <mergeCell ref="A4:D4"/>
    <mergeCell ref="E4:F4"/>
    <mergeCell ref="G4:H4"/>
    <mergeCell ref="E5:F5"/>
    <mergeCell ref="G5:H5"/>
    <mergeCell ref="A7:H7"/>
    <mergeCell ref="A5:D5"/>
    <mergeCell ref="A6:D6"/>
    <mergeCell ref="E6:F6"/>
    <mergeCell ref="G6:H6"/>
    <mergeCell ref="A12:D12"/>
    <mergeCell ref="E12:F12"/>
    <mergeCell ref="G12:H12"/>
    <mergeCell ref="A10:I10"/>
    <mergeCell ref="A11:D11"/>
    <mergeCell ref="E11:F11"/>
    <mergeCell ref="G11:H11"/>
    <mergeCell ref="A17:H17"/>
    <mergeCell ref="A15:D15"/>
    <mergeCell ref="E15:F15"/>
    <mergeCell ref="G15:H15"/>
    <mergeCell ref="A14:D14"/>
    <mergeCell ref="E14:F14"/>
    <mergeCell ref="G14:H14"/>
    <mergeCell ref="A16:D16"/>
    <mergeCell ref="E16:F16"/>
    <mergeCell ref="G16:H16"/>
  </mergeCells>
  <pageMargins left="0.511811024" right="0.511811024" top="0.78740157499999996" bottom="0.78740157499999996" header="0.31496062000000002" footer="0.31496062000000002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11</vt:i4>
      </vt:variant>
      <vt:variant>
        <vt:lpstr>Intervalos nomeados</vt:lpstr>
      </vt:variant>
      <vt:variant>
        <vt:i4>3</vt:i4>
      </vt:variant>
    </vt:vector>
  </HeadingPairs>
  <TitlesOfParts>
    <vt:vector size="14" baseType="lpstr">
      <vt:lpstr>Totalizadora</vt:lpstr>
      <vt:lpstr>Oficial - NAV</vt:lpstr>
      <vt:lpstr>Oficial - COX</vt:lpstr>
      <vt:lpstr>Engenheiro civil - NAV</vt:lpstr>
      <vt:lpstr>Engenheiro eletricist - NAV</vt:lpstr>
      <vt:lpstr>Engenheiro civil - COX</vt:lpstr>
      <vt:lpstr>Engenheiro eletricist - COX</vt:lpstr>
      <vt:lpstr>Pesquisas de mercado</vt:lpstr>
      <vt:lpstr>UNIFORME-EPI</vt:lpstr>
      <vt:lpstr>Ferram NAV-CX</vt:lpstr>
      <vt:lpstr>Insumos</vt:lpstr>
      <vt:lpstr>'Oficial - COX'!Area_de_impressao</vt:lpstr>
      <vt:lpstr>'Oficial - NAV'!Area_de_impressao</vt:lpstr>
      <vt:lpstr>'Pesquisas de mercado'!Area_de_impressao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Usuário do Windows</cp:lastModifiedBy>
  <cp:revision>11</cp:revision>
  <cp:lastPrinted>2019-07-01T19:32:34Z</cp:lastPrinted>
  <dcterms:created xsi:type="dcterms:W3CDTF">2017-04-19T09:28:32Z</dcterms:created>
  <dcterms:modified xsi:type="dcterms:W3CDTF">2020-02-10T13:07:26Z</dcterms:modified>
  <dc:language>pt-BR</dc:language>
</cp:coreProperties>
</file>